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howInkAnnotation="0" autoCompressPictures="0"/>
  <mc:AlternateContent xmlns:mc="http://schemas.openxmlformats.org/markup-compatibility/2006">
    <mc:Choice Requires="x15">
      <x15ac:absPath xmlns:x15ac="http://schemas.microsoft.com/office/spreadsheetml/2010/11/ac" url="G:\AccessibilityTesting\~LMV Working Folder\Excels\AR-26-0524 SCTASK1096851\"/>
    </mc:Choice>
  </mc:AlternateContent>
  <xr:revisionPtr revIDLastSave="0" documentId="13_ncr:1_{0E55B7D2-4FD8-4B85-93BB-43E349A90B23}" xr6:coauthVersionLast="47" xr6:coauthVersionMax="47" xr10:uidLastSave="{00000000-0000-0000-0000-000000000000}"/>
  <bookViews>
    <workbookView xWindow="-96" yWindow="-96" windowWidth="23232" windowHeight="12432" tabRatio="798" xr2:uid="{00000000-000D-0000-FFFF-FFFF00000000}"/>
  </bookViews>
  <sheets>
    <sheet name="Table of Contents" sheetId="18" r:id="rId1"/>
    <sheet name="Exhibit I" sheetId="8" r:id="rId2"/>
    <sheet name="Exhibit II" sheetId="10" r:id="rId3"/>
    <sheet name="Note 5 Long-term Liabilities" sheetId="13" r:id="rId4"/>
    <sheet name="Note 12 Interfund Activity" sheetId="14" r:id="rId5"/>
    <sheet name="Note 32- Governmental Fund Bal" sheetId="16" r:id="rId6"/>
    <sheet name="Exhibit A-1" sheetId="9" r:id="rId7"/>
    <sheet name="Exhibit A-2" sheetId="11" r:id="rId8"/>
    <sheet name="Schedule 1A" sheetId="17" r:id="rId9"/>
  </sheets>
  <externalReferences>
    <externalReference r:id="rId10"/>
  </externalReferences>
  <definedNames>
    <definedName name="_xlnm.Print_Area" localSheetId="6">'Exhibit A-1'!$A$1:$D$39</definedName>
    <definedName name="_xlnm.Print_Area" localSheetId="7">'Exhibit A-2'!$A$2:$D$41</definedName>
    <definedName name="_xlnm.Print_Area" localSheetId="1">'Exhibit I'!$A$1:$G$47</definedName>
    <definedName name="_xlnm.Print_Area" localSheetId="2">'Exhibit II'!$A$1:$G$42</definedName>
    <definedName name="_xlnm.Print_Area" localSheetId="4">'Note 12 Interfund Activity'!$A$2:$D$37</definedName>
    <definedName name="_xlnm.Print_Area" localSheetId="3">'Note 5 Long-term Liabilities'!$A$2:$H$6</definedName>
    <definedName name="_xlnm.Print_Area" localSheetId="8">'Schedule 1A'!$A$2:$M$48</definedName>
    <definedName name="TitleRegion1.A2.D13.Note12InterfundActivity">'Note 12 Interfund Activity'!$A$2</definedName>
    <definedName name="TitleRegion1.A2.F3.Note32GovernmentalFundBalance">'Note 32- Governmental Fund Bal'!$A$2</definedName>
    <definedName name="TitleRegion1.A2.H4.Note5LongTermLiabilities">'Note 5 Long-term Liabilities'!$A$2</definedName>
    <definedName name="TitleRegion1.A3.D38.ExhibitA1">'Exhibit A-1'!$A$3</definedName>
    <definedName name="TitleRegion1.A3.G41.Exhibit2">'Exhibit II'!$A$3</definedName>
    <definedName name="TitleRegion1.A3.G45.Exhibit1">'Exhibit I'!$A$3</definedName>
    <definedName name="TitleRegion1.A4.D40.ExhibitA2">'Exhibit A-2'!$A$3</definedName>
    <definedName name="TitleRegion1.A4.M48.Schedule1A">'Schedule 1A'!$A$3</definedName>
    <definedName name="TitleRegion2.A14.D27.Note12InterfundActivity">'Note 12 Interfund Activity'!$A$14</definedName>
    <definedName name="TitleRegion3.A28.D33.Note12InterfundActivity">'Note 12 Interfund Activity'!$A$28</definedName>
    <definedName name="TitleRegion4.A34.D39.Note12InterfundActivity">'Note 12 Interfund Activity'!$A$34</definedName>
    <definedName name="TitleRegion5.A40.D44.Note12InterfundActivity">'Note 12 Interfund Activity'!$A$40</definedName>
    <definedName name="TitleRegion6.A45.D49.Note12InterfundActivity">'Note 12 Interfund Activity'!$A$45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r="G17" i="10" l="1"/>
  <c r="C34" i="11"/>
  <c r="B49" i="14"/>
  <c r="C44" i="14"/>
  <c r="C39" i="14"/>
  <c r="B39" i="14"/>
  <c r="C33" i="14"/>
  <c r="B33" i="14"/>
  <c r="C27" i="14"/>
  <c r="B27" i="14"/>
  <c r="C11" i="14"/>
  <c r="C13" i="14" s="1"/>
  <c r="B11" i="14"/>
  <c r="B13" i="14" s="1"/>
  <c r="G4" i="13" l="1"/>
  <c r="E4" i="13"/>
  <c r="D4" i="13"/>
  <c r="C4" i="13"/>
  <c r="B4" i="13"/>
  <c r="F3" i="13"/>
  <c r="H3" i="13" s="1"/>
  <c r="H4" i="13" s="1"/>
  <c r="F4" i="13" l="1"/>
  <c r="I4" i="13"/>
  <c r="I6" i="13" s="1"/>
  <c r="L47" i="17" l="1"/>
  <c r="K47" i="17"/>
  <c r="G47" i="17"/>
  <c r="F47" i="17"/>
  <c r="F48" i="17" s="1"/>
  <c r="E47" i="17"/>
  <c r="E48" i="17" s="1"/>
  <c r="H44" i="17"/>
  <c r="J46" i="17" s="1"/>
  <c r="J43" i="17"/>
  <c r="H41" i="17"/>
  <c r="M41" i="17" s="1"/>
  <c r="J40" i="17"/>
  <c r="H38" i="17"/>
  <c r="M38" i="17" s="1"/>
  <c r="K34" i="17"/>
  <c r="G34" i="17"/>
  <c r="H31" i="17"/>
  <c r="M31" i="17" s="1"/>
  <c r="H28" i="17"/>
  <c r="M28" i="17" s="1"/>
  <c r="H25" i="17"/>
  <c r="J27" i="17" s="1"/>
  <c r="H24" i="17"/>
  <c r="H23" i="17"/>
  <c r="L23" i="17" s="1"/>
  <c r="M23" i="17" s="1"/>
  <c r="H20" i="17"/>
  <c r="J22" i="17" s="1"/>
  <c r="H17" i="17"/>
  <c r="J19" i="17" s="1"/>
  <c r="H16" i="17"/>
  <c r="L16" i="17" s="1"/>
  <c r="M16" i="17" s="1"/>
  <c r="H13" i="17"/>
  <c r="J15" i="17" s="1"/>
  <c r="H10" i="17"/>
  <c r="J12" i="17" s="1"/>
  <c r="H7" i="17"/>
  <c r="J9" i="17" s="1"/>
  <c r="H6" i="17"/>
  <c r="L6" i="17" s="1"/>
  <c r="J47" i="17" l="1"/>
  <c r="G48" i="17"/>
  <c r="K48" i="17"/>
  <c r="H47" i="17"/>
  <c r="J33" i="17"/>
  <c r="J30" i="17"/>
  <c r="J34" i="17" s="1"/>
  <c r="M25" i="17"/>
  <c r="M7" i="17"/>
  <c r="L34" i="17"/>
  <c r="L48" i="17" s="1"/>
  <c r="M10" i="17"/>
  <c r="M13" i="17"/>
  <c r="H34" i="17"/>
  <c r="M20" i="17"/>
  <c r="M6" i="17"/>
  <c r="M17" i="17"/>
  <c r="M44" i="17"/>
  <c r="M47" i="17" s="1"/>
  <c r="J48" i="17" l="1"/>
  <c r="H48" i="17"/>
  <c r="M34" i="17"/>
  <c r="M48" i="17" s="1"/>
  <c r="C39" i="11" l="1"/>
  <c r="B39" i="11"/>
  <c r="D37" i="11"/>
  <c r="D39" i="11" s="1"/>
  <c r="B34" i="11"/>
  <c r="D30" i="11"/>
  <c r="D29" i="11"/>
  <c r="C25" i="11"/>
  <c r="B25" i="11"/>
  <c r="D24" i="11"/>
  <c r="D23" i="11"/>
  <c r="D22" i="11"/>
  <c r="D21" i="11"/>
  <c r="D20" i="11"/>
  <c r="D19" i="11"/>
  <c r="D17" i="11"/>
  <c r="D16" i="11"/>
  <c r="D15" i="11"/>
  <c r="D14" i="11"/>
  <c r="D13" i="11"/>
  <c r="C11" i="11"/>
  <c r="B11" i="11"/>
  <c r="D9" i="11"/>
  <c r="D8" i="11"/>
  <c r="D7" i="11"/>
  <c r="D6" i="11"/>
  <c r="D31" i="9"/>
  <c r="C29" i="9"/>
  <c r="C32" i="9" s="1"/>
  <c r="B29" i="9"/>
  <c r="B32" i="9" s="1"/>
  <c r="D28" i="9"/>
  <c r="D27" i="9"/>
  <c r="D26" i="9"/>
  <c r="D25" i="9"/>
  <c r="D24" i="9"/>
  <c r="C18" i="9"/>
  <c r="B18" i="9"/>
  <c r="D17" i="9"/>
  <c r="D16" i="9"/>
  <c r="C14" i="9"/>
  <c r="B14" i="9"/>
  <c r="D13" i="9"/>
  <c r="D12" i="9"/>
  <c r="D11" i="9"/>
  <c r="D10" i="9"/>
  <c r="D8" i="9"/>
  <c r="D7" i="9"/>
  <c r="F40" i="10"/>
  <c r="E40" i="10"/>
  <c r="D40" i="10"/>
  <c r="G39" i="10"/>
  <c r="G40" i="10" s="1"/>
  <c r="F35" i="10"/>
  <c r="E35" i="10"/>
  <c r="D35" i="10"/>
  <c r="B34" i="10"/>
  <c r="B35" i="10" s="1"/>
  <c r="F31" i="10"/>
  <c r="E31" i="10"/>
  <c r="D31" i="10"/>
  <c r="C30" i="10"/>
  <c r="G30" i="10" s="1"/>
  <c r="B29" i="10"/>
  <c r="C29" i="10" s="1"/>
  <c r="G29" i="10" s="1"/>
  <c r="B28" i="10"/>
  <c r="F24" i="10"/>
  <c r="E24" i="10"/>
  <c r="D24" i="10"/>
  <c r="B23" i="10"/>
  <c r="C23" i="10" s="1"/>
  <c r="G23" i="10" s="1"/>
  <c r="B22" i="10"/>
  <c r="C22" i="10" s="1"/>
  <c r="G22" i="10" s="1"/>
  <c r="B21" i="10"/>
  <c r="C21" i="10" s="1"/>
  <c r="G21" i="10" s="1"/>
  <c r="B20" i="10"/>
  <c r="C20" i="10" s="1"/>
  <c r="G20" i="10" s="1"/>
  <c r="B19" i="10"/>
  <c r="C19" i="10" s="1"/>
  <c r="G19" i="10" s="1"/>
  <c r="B18" i="10"/>
  <c r="C18" i="10" s="1"/>
  <c r="G18" i="10" s="1"/>
  <c r="B16" i="10"/>
  <c r="C16" i="10" s="1"/>
  <c r="G16" i="10" s="1"/>
  <c r="B15" i="10"/>
  <c r="C15" i="10" s="1"/>
  <c r="G15" i="10" s="1"/>
  <c r="B14" i="10"/>
  <c r="C14" i="10" s="1"/>
  <c r="G14" i="10" s="1"/>
  <c r="B13" i="10"/>
  <c r="C13" i="10" s="1"/>
  <c r="G13" i="10" s="1"/>
  <c r="B12" i="10"/>
  <c r="C12" i="10" s="1"/>
  <c r="F10" i="10"/>
  <c r="E10" i="10"/>
  <c r="D10" i="10"/>
  <c r="B9" i="10"/>
  <c r="C9" i="10" s="1"/>
  <c r="G9" i="10" s="1"/>
  <c r="B8" i="10"/>
  <c r="C8" i="10" s="1"/>
  <c r="G8" i="10" s="1"/>
  <c r="B7" i="10"/>
  <c r="C7" i="10" s="1"/>
  <c r="G7" i="10" s="1"/>
  <c r="B6" i="10"/>
  <c r="B27" i="11" l="1"/>
  <c r="B35" i="11" s="1"/>
  <c r="B40" i="11" s="1"/>
  <c r="D18" i="9"/>
  <c r="B19" i="9"/>
  <c r="D14" i="9"/>
  <c r="B31" i="10"/>
  <c r="D11" i="11"/>
  <c r="D34" i="11"/>
  <c r="C27" i="11"/>
  <c r="C35" i="11" s="1"/>
  <c r="C40" i="11" s="1"/>
  <c r="D25" i="11"/>
  <c r="D29" i="9"/>
  <c r="D32" i="9" s="1"/>
  <c r="C19" i="9"/>
  <c r="C35" i="9" s="1"/>
  <c r="D35" i="9" s="1"/>
  <c r="B36" i="9"/>
  <c r="D36" i="9" s="1"/>
  <c r="B34" i="9"/>
  <c r="D26" i="10"/>
  <c r="D32" i="10" s="1"/>
  <c r="B10" i="10"/>
  <c r="F26" i="10"/>
  <c r="F32" i="10" s="1"/>
  <c r="E26" i="10"/>
  <c r="G12" i="10"/>
  <c r="G24" i="10" s="1"/>
  <c r="C24" i="10"/>
  <c r="C28" i="10"/>
  <c r="B24" i="10"/>
  <c r="C34" i="10"/>
  <c r="C6" i="10"/>
  <c r="F45" i="8"/>
  <c r="D45" i="8"/>
  <c r="F39" i="8"/>
  <c r="E39" i="8"/>
  <c r="D39" i="8"/>
  <c r="B38" i="8"/>
  <c r="C38" i="8" s="1"/>
  <c r="G38" i="8" s="1"/>
  <c r="B37" i="8"/>
  <c r="C37" i="8" s="1"/>
  <c r="G37" i="8" s="1"/>
  <c r="B36" i="8"/>
  <c r="C36" i="8" s="1"/>
  <c r="F32" i="8"/>
  <c r="E32" i="8"/>
  <c r="D32" i="8"/>
  <c r="B32" i="8"/>
  <c r="C32" i="8"/>
  <c r="F29" i="8"/>
  <c r="E29" i="8"/>
  <c r="D29" i="8"/>
  <c r="B28" i="8"/>
  <c r="C28" i="8" s="1"/>
  <c r="G28" i="8" s="1"/>
  <c r="G27" i="8"/>
  <c r="B26" i="8"/>
  <c r="C26" i="8" s="1"/>
  <c r="G26" i="8" s="1"/>
  <c r="B25" i="8"/>
  <c r="C25" i="8" s="1"/>
  <c r="G25" i="8" s="1"/>
  <c r="B24" i="8"/>
  <c r="C24" i="8" s="1"/>
  <c r="G24" i="8" s="1"/>
  <c r="B23" i="8"/>
  <c r="C23" i="8" s="1"/>
  <c r="F19" i="8"/>
  <c r="E19" i="8"/>
  <c r="D19" i="8"/>
  <c r="B17" i="8"/>
  <c r="C17" i="8" s="1"/>
  <c r="G17" i="8" s="1"/>
  <c r="B16" i="8"/>
  <c r="C16" i="8" s="1"/>
  <c r="B13" i="8"/>
  <c r="C13" i="8" s="1"/>
  <c r="G13" i="8" s="1"/>
  <c r="B12" i="8"/>
  <c r="C12" i="8" s="1"/>
  <c r="G12" i="8" s="1"/>
  <c r="B11" i="8"/>
  <c r="C11" i="8" s="1"/>
  <c r="G11" i="8" s="1"/>
  <c r="B10" i="8"/>
  <c r="C10" i="8" s="1"/>
  <c r="G10" i="8" s="1"/>
  <c r="B8" i="8"/>
  <c r="C8" i="8" s="1"/>
  <c r="G8" i="8" s="1"/>
  <c r="B7" i="8"/>
  <c r="C7" i="8" s="1"/>
  <c r="G7" i="8" s="1"/>
  <c r="D19" i="9" l="1"/>
  <c r="E33" i="8"/>
  <c r="E44" i="8" s="1"/>
  <c r="E45" i="8" s="1"/>
  <c r="F33" i="8"/>
  <c r="C29" i="8"/>
  <c r="B18" i="8"/>
  <c r="C37" i="9"/>
  <c r="C38" i="9" s="1"/>
  <c r="E38" i="10"/>
  <c r="E41" i="10" s="1"/>
  <c r="B26" i="10"/>
  <c r="B32" i="10" s="1"/>
  <c r="B36" i="10" s="1"/>
  <c r="C36" i="10" s="1"/>
  <c r="G36" i="10" s="1"/>
  <c r="D27" i="11"/>
  <c r="D35" i="11" s="1"/>
  <c r="D40" i="11" s="1"/>
  <c r="B37" i="9"/>
  <c r="B38" i="9" s="1"/>
  <c r="D34" i="9"/>
  <c r="D37" i="9" s="1"/>
  <c r="D38" i="9" s="1"/>
  <c r="E32" i="10"/>
  <c r="G6" i="10"/>
  <c r="G10" i="10" s="1"/>
  <c r="C10" i="10"/>
  <c r="C26" i="10" s="1"/>
  <c r="G34" i="10"/>
  <c r="G35" i="10" s="1"/>
  <c r="C35" i="10"/>
  <c r="C31" i="10"/>
  <c r="G28" i="10"/>
  <c r="G31" i="10" s="1"/>
  <c r="D33" i="8"/>
  <c r="G14" i="8"/>
  <c r="C33" i="8"/>
  <c r="C39" i="8"/>
  <c r="G36" i="8"/>
  <c r="G39" i="8" s="1"/>
  <c r="G16" i="8"/>
  <c r="G18" i="8" s="1"/>
  <c r="C18" i="8"/>
  <c r="B39" i="8"/>
  <c r="B14" i="8"/>
  <c r="C14" i="8"/>
  <c r="B29" i="8"/>
  <c r="B33" i="8" s="1"/>
  <c r="G23" i="8"/>
  <c r="G29" i="8" s="1"/>
  <c r="G31" i="8"/>
  <c r="G32" i="8" s="1"/>
  <c r="G19" i="8" l="1"/>
  <c r="G44" i="8"/>
  <c r="G45" i="8" s="1"/>
  <c r="C19" i="8"/>
  <c r="C38" i="10"/>
  <c r="B19" i="8"/>
  <c r="C32" i="10"/>
  <c r="G26" i="10"/>
  <c r="G32" i="10" s="1"/>
  <c r="C41" i="10"/>
  <c r="G41" i="10" s="1"/>
  <c r="G38" i="10"/>
  <c r="G33" i="8"/>
  <c r="B40" i="8"/>
  <c r="B42" i="8" s="1"/>
  <c r="C40"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4" authorId="0" shapeId="0" xr:uid="{662CE65B-1C59-4E7C-B2AA-4735138042A2}">
      <text>
        <r>
          <rPr>
            <b/>
            <sz val="8"/>
            <color indexed="81"/>
            <rFont val="Tahoma"/>
            <family val="2"/>
          </rPr>
          <t>User:</t>
        </r>
        <r>
          <rPr>
            <sz val="8"/>
            <color indexed="81"/>
            <rFont val="Tahoma"/>
            <family val="2"/>
          </rPr>
          <t xml:space="preserve">
In the governmental funds, revenues are included only if cash is received during the year or soon enough thereafter to be used to pay off current liabilities. They are shown by major source.</t>
        </r>
      </text>
    </comment>
    <comment ref="A11" authorId="0" shapeId="0" xr:uid="{70D0BEC3-D089-400D-9E87-375877260FA2}">
      <text>
        <r>
          <rPr>
            <b/>
            <sz val="8"/>
            <color indexed="81"/>
            <rFont val="Tahoma"/>
            <family val="2"/>
          </rPr>
          <t>User:</t>
        </r>
        <r>
          <rPr>
            <sz val="8"/>
            <color indexed="81"/>
            <rFont val="Tahoma"/>
            <family val="2"/>
          </rPr>
          <t xml:space="preserve">
Expenditures generally are recorded when a state has received a good or service and payment is due and payable. They are listed by major functional category.</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User</author>
  </authors>
  <commentList>
    <comment ref="A4" authorId="0" shapeId="0" xr:uid="{E7A65A52-9984-4DA6-84A5-5A58984B492D}">
      <text>
        <r>
          <rPr>
            <b/>
            <sz val="8"/>
            <color indexed="81"/>
            <rFont val="Tahoma"/>
            <family val="2"/>
          </rPr>
          <t>User:</t>
        </r>
        <r>
          <rPr>
            <sz val="8"/>
            <color indexed="81"/>
            <rFont val="Tahoma"/>
            <family val="2"/>
          </rPr>
          <t xml:space="preserve">
In the governmental funds, revenues are included only if cash is received during the year or soon enough thereafter to be used to pay off current liabilities. They are shown by major source.</t>
        </r>
      </text>
    </comment>
    <comment ref="A12" authorId="0" shapeId="0" xr:uid="{04DB7639-C457-4E8F-9378-827D73F01D90}">
      <text>
        <r>
          <rPr>
            <b/>
            <sz val="8"/>
            <color indexed="81"/>
            <rFont val="Tahoma"/>
            <family val="2"/>
          </rPr>
          <t>User:</t>
        </r>
        <r>
          <rPr>
            <sz val="8"/>
            <color indexed="81"/>
            <rFont val="Tahoma"/>
            <family val="2"/>
          </rPr>
          <t xml:space="preserve">
Expenditures generally are recorded when a state has received a good or service and payment is due and payable. They are listed by major functional category.</t>
        </r>
      </text>
    </comment>
  </commentList>
</comments>
</file>

<file path=xl/sharedStrings.xml><?xml version="1.0" encoding="utf-8"?>
<sst xmlns="http://schemas.openxmlformats.org/spreadsheetml/2006/main" count="423" uniqueCount="230">
  <si>
    <t xml:space="preserve">      Total Current Liabilities</t>
  </si>
  <si>
    <t xml:space="preserve">   Total Fund Balances</t>
  </si>
  <si>
    <t xml:space="preserve">       Committed</t>
  </si>
  <si>
    <t xml:space="preserve">   Salaries and Wages</t>
  </si>
  <si>
    <t xml:space="preserve">   Payroll Related Costs</t>
  </si>
  <si>
    <t xml:space="preserve">   Intergovernmental Payments</t>
  </si>
  <si>
    <t xml:space="preserve">   Interest and Investment Income </t>
  </si>
  <si>
    <t>The accompanying notes to the financial statements are an integral part of this statement.</t>
  </si>
  <si>
    <t xml:space="preserve">Other </t>
  </si>
  <si>
    <t xml:space="preserve">   Federal Revenue (Schedule 1A)</t>
  </si>
  <si>
    <t xml:space="preserve">      Additional Appropriations </t>
  </si>
  <si>
    <t xml:space="preserve">      Legislative Appropriations</t>
  </si>
  <si>
    <t xml:space="preserve">      Receivables From:</t>
  </si>
  <si>
    <t>LIABILITIES AND FUND BALANCES</t>
  </si>
  <si>
    <t>Total Other Financing Sources and Uses</t>
  </si>
  <si>
    <t xml:space="preserve">         Cash in State Treasury</t>
  </si>
  <si>
    <t xml:space="preserve">   Over Expenditures</t>
  </si>
  <si>
    <t>Fund Balances – Beginning</t>
  </si>
  <si>
    <t xml:space="preserve">      Cash </t>
  </si>
  <si>
    <t xml:space="preserve">      Original Appropriations </t>
  </si>
  <si>
    <t xml:space="preserve">   Restatements</t>
  </si>
  <si>
    <t xml:space="preserve">   Total Noncurrent Assets</t>
  </si>
  <si>
    <t>Total Expenditures/Expenses</t>
  </si>
  <si>
    <t>Excess (Deficiency) of Revenues</t>
  </si>
  <si>
    <t xml:space="preserve">   Other Expenditures</t>
  </si>
  <si>
    <t xml:space="preserve">   Total Current Assets</t>
  </si>
  <si>
    <t xml:space="preserve">      Loans and Contracts</t>
  </si>
  <si>
    <t xml:space="preserve">   Rentals &amp; Leases</t>
  </si>
  <si>
    <t xml:space="preserve">   Total Non-Current Assets</t>
  </si>
  <si>
    <t xml:space="preserve">   Liabilities:</t>
  </si>
  <si>
    <t xml:space="preserve">   Restricted for:</t>
  </si>
  <si>
    <t>ASSETS</t>
  </si>
  <si>
    <t>EXPENDITURES</t>
  </si>
  <si>
    <t xml:space="preserve">            Payroll</t>
  </si>
  <si>
    <t>OTHER FINANCING SOURCES (USES)</t>
  </si>
  <si>
    <t xml:space="preserve">   Current Assets:</t>
  </si>
  <si>
    <t>FUND FINANCIAL STATEMENT – FUND BALANCES</t>
  </si>
  <si>
    <t>Total Liabilities and Fund Balances</t>
  </si>
  <si>
    <t xml:space="preserve">   Professional Fees and Services</t>
  </si>
  <si>
    <t xml:space="preserve">   Travel</t>
  </si>
  <si>
    <t xml:space="preserve">   Materials and Supplies</t>
  </si>
  <si>
    <t>REVENUES</t>
  </si>
  <si>
    <t>Total Revenues</t>
  </si>
  <si>
    <t xml:space="preserve">      Cash:</t>
  </si>
  <si>
    <t xml:space="preserve">   Non-Current Assets:</t>
  </si>
  <si>
    <t xml:space="preserve">   Other </t>
  </si>
  <si>
    <t xml:space="preserve">      Current Liabilities:</t>
  </si>
  <si>
    <t xml:space="preserve">            Accounts </t>
  </si>
  <si>
    <t xml:space="preserve">            Payroll </t>
  </si>
  <si>
    <t>Total Assets</t>
  </si>
  <si>
    <t xml:space="preserve">      Employee Benefits (Note 5)</t>
  </si>
  <si>
    <t xml:space="preserve">   Legislative Appropriations:</t>
  </si>
  <si>
    <t xml:space="preserve">      Non-Current Liabilities:</t>
  </si>
  <si>
    <t xml:space="preserve">      Total Non-Current Liabilities</t>
  </si>
  <si>
    <t xml:space="preserve">   Total Liabilities</t>
  </si>
  <si>
    <t xml:space="preserve">   Fund Balances (Deficits):</t>
  </si>
  <si>
    <t xml:space="preserve">         Payables From:                             </t>
  </si>
  <si>
    <t xml:space="preserve">            Accounts</t>
  </si>
  <si>
    <t xml:space="preserve">       Unassigned</t>
  </si>
  <si>
    <t xml:space="preserve">   Net Change in Fund Balances</t>
  </si>
  <si>
    <t>GOVERNMENT-WIDE STATEMENT OF NET POSITION</t>
  </si>
  <si>
    <t xml:space="preserve">Net Position: </t>
  </si>
  <si>
    <t>Total Net Position</t>
  </si>
  <si>
    <t>Change in Net Position</t>
  </si>
  <si>
    <t xml:space="preserve">Net Position – Beginning </t>
  </si>
  <si>
    <t>FUND FINANCIAL STATEMENT</t>
  </si>
  <si>
    <t xml:space="preserve">      Nonspendable</t>
  </si>
  <si>
    <t xml:space="preserve">   Net Change in Fund Balances/Net Position</t>
  </si>
  <si>
    <t xml:space="preserve">         Unearned Revenues</t>
  </si>
  <si>
    <t xml:space="preserve">   Federal Grant Pass-Through Expenditures (Schedule 1A)</t>
  </si>
  <si>
    <t xml:space="preserve">LIABILITIES </t>
  </si>
  <si>
    <t xml:space="preserve">      Payables from:</t>
  </si>
  <si>
    <t xml:space="preserve">      Original Appropriations (GR)</t>
  </si>
  <si>
    <t xml:space="preserve">      Additional Appropriations (GR)</t>
  </si>
  <si>
    <t xml:space="preserve">   Public Assistance Payments</t>
  </si>
  <si>
    <t xml:space="preserve">       Federal</t>
  </si>
  <si>
    <t xml:space="preserve">  Public Assistance Payments</t>
  </si>
  <si>
    <t xml:space="preserve">  Other Expenditures</t>
  </si>
  <si>
    <t xml:space="preserve">  Intergovernmental Payments</t>
  </si>
  <si>
    <t xml:space="preserve">   State Grant Pass-Through Expenditures</t>
  </si>
  <si>
    <t xml:space="preserve">       Due to Other Agencies</t>
  </si>
  <si>
    <t xml:space="preserve">       Employees Compensable Leave (Note 5)</t>
  </si>
  <si>
    <t xml:space="preserve">     Total Current Liabilities</t>
  </si>
  <si>
    <t xml:space="preserve">  Current Liabilities:</t>
  </si>
  <si>
    <t xml:space="preserve">     Non-Current Liabilities:</t>
  </si>
  <si>
    <t xml:space="preserve">   Federal Grant Pass-Through Expenditures                   (Schedule 1A)</t>
  </si>
  <si>
    <t>Additions</t>
  </si>
  <si>
    <t xml:space="preserve">   Total Governmental</t>
  </si>
  <si>
    <t>Compensable Leave</t>
  </si>
  <si>
    <t>Reductions</t>
  </si>
  <si>
    <t xml:space="preserve">Current Portion </t>
  </si>
  <si>
    <t>Purpose</t>
  </si>
  <si>
    <t xml:space="preserve">      Total Interfund Receivable/Payable</t>
  </si>
  <si>
    <t>Federal Lone Star Loans</t>
  </si>
  <si>
    <t xml:space="preserve">   Agency 714, UT at Arlington</t>
  </si>
  <si>
    <t xml:space="preserve">   Agency 711, Texas A&amp;M University </t>
  </si>
  <si>
    <t>Appd Fund 0001, D23 Fund 0230</t>
  </si>
  <si>
    <t xml:space="preserve">Non-Current Portion </t>
  </si>
  <si>
    <t xml:space="preserve">   Agency 401, Texas Military Department</t>
  </si>
  <si>
    <t>Appd Fund 5005, D23 Fund 0515</t>
  </si>
  <si>
    <t xml:space="preserve">The Nonspendable amounts are federal loans.  The Department of Energy has allowed the State Energy Conservation Office to use a portion of the State Energy Program Formula Grant funds for loans and approved to continue the  American Recovery and Reinvestment Act (ARRA) revolving loan program.  These low interest loans allow municipalities to maximize their energy efficiency through building retrofits. The loans are paid back with funds saved from the reduction of energy costs.   </t>
  </si>
  <si>
    <t>Federal CFDA 81.041</t>
  </si>
  <si>
    <t>Nonspendable</t>
  </si>
  <si>
    <t>0229/0230</t>
  </si>
  <si>
    <t>Comments</t>
  </si>
  <si>
    <t>Citation</t>
  </si>
  <si>
    <t>AMOUNT</t>
  </si>
  <si>
    <t>AFR 54 Class</t>
  </si>
  <si>
    <t>Fund</t>
  </si>
  <si>
    <t>GAAP Fund</t>
  </si>
  <si>
    <t>Total Expenditures of Federal Awards   </t>
  </si>
  <si>
    <t>Totals – U.S. Department of Energy   </t>
  </si>
  <si>
    <t> Pass-Through To:</t>
  </si>
  <si>
    <t>Environmental Monitoring/Cleanup,Cultural and Resource Mgmt., Emergency Response Research, Outreach, Technical Analysis,</t>
  </si>
  <si>
    <t>Transport of Transuranic Wastes to the Waste Isolation Pilot Plant: States and Tribal Concerns, Proposed Solutions</t>
  </si>
  <si>
    <t> 81.106</t>
  </si>
  <si>
    <t> 81.041</t>
  </si>
  <si>
    <t>State Energy Program</t>
  </si>
  <si>
    <t>Direct Programs:</t>
  </si>
  <si>
    <t xml:space="preserve">      Interfund Receivables (Note 12)</t>
    <phoneticPr fontId="7"/>
  </si>
  <si>
    <t xml:space="preserve">       Due from Other Agencies</t>
  </si>
  <si>
    <t xml:space="preserve">       Interfund Payable</t>
  </si>
  <si>
    <t xml:space="preserve">      Nonspendable (Note 32)</t>
  </si>
  <si>
    <t>For the Fiscal Year Ended August 31, 2025</t>
  </si>
  <si>
    <t xml:space="preserve">   Repairs and Maintenance</t>
  </si>
  <si>
    <t xml:space="preserve">   Transfers-In</t>
  </si>
  <si>
    <t xml:space="preserve">   Transfers-Out</t>
  </si>
  <si>
    <t xml:space="preserve">   Legislatiive Financing Sources</t>
  </si>
  <si>
    <t>Fund Balances, September 1, 2024, as Restated</t>
  </si>
  <si>
    <t>Fund Balances – August 31, 2025</t>
  </si>
  <si>
    <t xml:space="preserve">Net Position, September 1, 2024, as Restated </t>
  </si>
  <si>
    <t>Net Position – August 31, 2025</t>
  </si>
  <si>
    <t xml:space="preserve">      Due from Other Agencies</t>
  </si>
  <si>
    <t xml:space="preserve">         Interfund Payables</t>
  </si>
  <si>
    <t xml:space="preserve">         Due To Other Agencies</t>
    <phoneticPr fontId="7"/>
  </si>
  <si>
    <t xml:space="preserve">   State Grant Pass-Through Expenditure</t>
  </si>
  <si>
    <t xml:space="preserve">   Legislative Financing Sources</t>
  </si>
  <si>
    <t xml:space="preserve">   BACKOUT-NOT APPLICABLE REVENUE</t>
  </si>
  <si>
    <t xml:space="preserve">   BACKOUT-NOT APPLICABLE EXPENDITURE</t>
  </si>
  <si>
    <t>U.S. DEPARTMENT OF ENERGY</t>
    <phoneticPr fontId="1" type="noConversion"/>
  </si>
  <si>
    <t xml:space="preserve">     Public Utility Commission of Texas</t>
  </si>
  <si>
    <t xml:space="preserve">    Texas State Technical College </t>
  </si>
  <si>
    <t xml:space="preserve">    Lamar Institute of Technology </t>
  </si>
  <si>
    <t xml:space="preserve">   Department of State Health Services</t>
  </si>
  <si>
    <t xml:space="preserve">   Texas Division of Emergency Management</t>
  </si>
  <si>
    <t>Energy Efficiency and Conservation Block Grant Program (EECBG)</t>
  </si>
  <si>
    <t xml:space="preserve">Environmental Monitoring/Cleanup, Cultural and Resource         
Mgmt., Emergency Response Research, Outreach, Technical Analysis
Environmental Monitoring/Cleanup, Cultural and Resource        </t>
  </si>
  <si>
    <t>Mgmt., Emergency Response Research, Outreach, Technical Analysis</t>
  </si>
  <si>
    <t xml:space="preserve">   Texas Commission on Environmental Quality</t>
  </si>
  <si>
    <t>RESEARCH &amp; DEVELOPMENT CLUSTER</t>
  </si>
  <si>
    <t xml:space="preserve">   Texas A&amp;M Engineering Experiment Station</t>
  </si>
  <si>
    <t xml:space="preserve">    University of Texas at Austin</t>
  </si>
  <si>
    <t xml:space="preserve">   University of Houston</t>
  </si>
  <si>
    <t xml:space="preserve">   Agency 303, Texas Facilities Commision</t>
  </si>
  <si>
    <t>Loan Star Loans</t>
  </si>
  <si>
    <t xml:space="preserve">   Agency 696, Texas Department of Criminal Justice</t>
  </si>
  <si>
    <t xml:space="preserve">      Total Interfund Receivable/Payable Loans</t>
  </si>
  <si>
    <t xml:space="preserve">   Agy 907 Accrued Expenditure transfer from Fund  0001 to 0515</t>
  </si>
  <si>
    <t>Accrued Expenditure Transfer</t>
  </si>
  <si>
    <t xml:space="preserve">   Agency 303, Texas Facilities Commsision </t>
  </si>
  <si>
    <t xml:space="preserve">   Agency 529, Texas Health and Human Services </t>
  </si>
  <si>
    <t xml:space="preserve">   Agency 654, Texas State University at San Marcos</t>
  </si>
  <si>
    <t>Appd Fund 0001, D23 Fund 0226</t>
  </si>
  <si>
    <t xml:space="preserve">   Agy 907 Accrued Revenue Correction from Fund  0226 to 0234</t>
  </si>
  <si>
    <t xml:space="preserve">Accrued Revenue Correction  </t>
  </si>
  <si>
    <t xml:space="preserve">       Total Interfund Receivable/Payable</t>
  </si>
  <si>
    <t>Appd Fund 0001, D23 Fund 0234</t>
  </si>
  <si>
    <t>Comptroller State Energy Conservation Office (907) Exhibit  I Combined Balance Sheet/Statement of Net Position – Governmental Funds</t>
  </si>
  <si>
    <t>Comptroller State Energy Conservation Office (907) Exhibit II, Combined Statement of Revenues, Expenditures, and Changes in Fund Balances/Statement of Activities – Governmental Funds</t>
  </si>
  <si>
    <t>Note 5 Long Term Liabilities</t>
  </si>
  <si>
    <t xml:space="preserve">Note 12 Interfund Activity </t>
  </si>
  <si>
    <t xml:space="preserve">Note 32 Governmental Fund Balance </t>
  </si>
  <si>
    <t>Comptroller State Energy Conservation Office (907) Exhibit A-1, Combining Balance Sheet – All General and Consolidated Funds</t>
  </si>
  <si>
    <t>Comptroller State Energy Conservation Office (907) Exibit A-2, Combining Statement of Revenues, Expenditures, and Changes in Fund Balances – All General and Consolidated Funds</t>
  </si>
  <si>
    <t xml:space="preserve">Agency 907 – Comptroller – State Energy Conservation Office Schedule 1A, Schedule of Expenditures of Federal Awards                </t>
  </si>
  <si>
    <t>Table of Contents</t>
  </si>
  <si>
    <t>EXHIBIT I - Combined Balance Sheet/Statement of Net Position – Governmental Funds</t>
  </si>
  <si>
    <t>EXHIBIT II Combined Statement of Revenues, Expenditures and Changes in Fund Balances/Statement of Activities – Governmental Funds</t>
  </si>
  <si>
    <t>Note 5: Long-term Liabilities</t>
  </si>
  <si>
    <t>Note 12: Interfund Activity and Transactions</t>
  </si>
  <si>
    <t>EXHIBIT A-1 Combined Balance Sheet/Statement of Net Position – Governmental Funds</t>
  </si>
  <si>
    <t>EXHIBIT A-2 Combined Statement of Revenues, Expenditures and Changes in Fund Balances/Statement of Activities – Governmental Funds</t>
  </si>
  <si>
    <t>Schedule 1A</t>
  </si>
  <si>
    <t>Note 32- Governmental Fund Balance</t>
  </si>
  <si>
    <t>Financial Statement Line Items</t>
  </si>
  <si>
    <t>Return to TOC</t>
  </si>
  <si>
    <t>End of Sheet</t>
  </si>
  <si>
    <r>
      <t>Non-Current</t>
    </r>
    <r>
      <rPr>
        <b/>
        <sz val="11"/>
        <rFont val="Helvetica Neue Bold Condensed"/>
      </rPr>
      <t xml:space="preserve"> </t>
    </r>
    <r>
      <rPr>
        <sz val="11"/>
        <rFont val="Helvetica Neue Bold Condensed"/>
      </rPr>
      <t>Interfund Receivable</t>
    </r>
  </si>
  <si>
    <t xml:space="preserve"> Non-Current Interfund Payable</t>
  </si>
  <si>
    <t>Current Interfund Receivable</t>
  </si>
  <si>
    <t>Current Interfund Payable</t>
  </si>
  <si>
    <t>Receivable Type</t>
  </si>
  <si>
    <t>N/A</t>
  </si>
  <si>
    <t>General Funds (Exh A-1)</t>
  </si>
  <si>
    <t xml:space="preserve">Governmental Funds Total </t>
  </si>
  <si>
    <t>Capital Assets Adjustments</t>
  </si>
  <si>
    <t>Long-Term Liabilities Adjustments</t>
  </si>
  <si>
    <t>Other Adjustments</t>
  </si>
  <si>
    <t>Statement of Net Position</t>
  </si>
  <si>
    <t>End of Table</t>
  </si>
  <si>
    <t>General Funds (Exh A-2)</t>
  </si>
  <si>
    <t>Governmental Funds Total</t>
  </si>
  <si>
    <t>Statement of Activities</t>
  </si>
  <si>
    <t>Total (Exh I)</t>
  </si>
  <si>
    <t>Total (Exh II)</t>
  </si>
  <si>
    <t>CFDA 
Number</t>
  </si>
  <si>
    <t>Federal Grantor/ Pass-through Grantor/ 
Program Title</t>
  </si>
  <si>
    <t>NSE Name 
Identifying Number</t>
  </si>
  <si>
    <t>Direct Program
 Amount</t>
  </si>
  <si>
    <t>Agy
University No.</t>
  </si>
  <si>
    <t>Agy 
University No.</t>
  </si>
  <si>
    <t>Expenditures 
Amount</t>
  </si>
  <si>
    <t>Governmental Activities</t>
  </si>
  <si>
    <t>Balance Sept. 1, 2024</t>
  </si>
  <si>
    <t>Balance Aug. 31, 2025</t>
  </si>
  <si>
    <t>Amounts Due Within One Year</t>
  </si>
  <si>
    <t>Amounts Due Thereafter</t>
  </si>
  <si>
    <t>General  Revenue Fund (0001), (0510), (0512), 
(1999), (2000), (2370) U/F (0001),(0224), (0226),(0227),  
(0229), (0230), (0231), (0232)</t>
  </si>
  <si>
    <t>General Revenue Dedicated-
Oil Overcharge Fund (5005) UF (0505), (0515), (0525), (0535), 
(0545),(2005),(5999)</t>
  </si>
  <si>
    <t>End of worksheet</t>
  </si>
  <si>
    <t>Total PT From and 
Direct Program Amount</t>
  </si>
  <si>
    <t>Total PT To and 
Expenditures Amount</t>
  </si>
  <si>
    <t>Pass-through From Agencies or 
Universities Amount</t>
  </si>
  <si>
    <t>Pass-through From Non-State 
Entities Amount</t>
  </si>
  <si>
    <t>Pass-through To Agencies or 
Universities Amount</t>
  </si>
  <si>
    <t>Pass-through To Non-State 
Entities Amount</t>
  </si>
  <si>
    <t>General  Revenue Fund (0001) U/F (0001),(0224), (0226),(0227), (0229),(0230), 
(0231),(0232),  (0510),(0512),(1999), (2000), (2370)</t>
  </si>
  <si>
    <t>General Revenue Dedicated-
Oil Overcharge Fund (5005) UF (0505), (0515), (0525), (0535),
 (0545),(2005),(5999)</t>
  </si>
  <si>
    <t>Non-Current Interfund Receivable</t>
  </si>
  <si>
    <t>Non-Current Interfund Payable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</si>
</sst>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7" formatCode="&quot;$&quot;#,##0.00_);\(&quot;$&quot;#,##0.00\)"/>
    <numFmt numFmtId="42" formatCode="_(&quot;$&quot;* #,##0_);_(&quot;$&quot;* \(#,##0\);_(&quot;$&quot;* &quot;-&quot;_);_(@_)"/>
    <numFmt numFmtId="44" formatCode="_(&quot;$&quot;* #,##0.00_);_(&quot;$&quot;* \(#,##0.00\);_(&quot;$&quot;* &quot;-&quot;??_);_(@_)"/>
    <numFmt numFmtId="43" formatCode="_(* #,##0.00_);_(* \(#,##0.00\);_(* &quot;-&quot;??_);_(@_)"/>
    <numFmt numFmtId="164" formatCode="#,###_);\(#,###\)"/>
    <numFmt numFmtId="165" formatCode="&quot;$&quot;* #,###_);&quot;$&quot;* \(#,###\)"/>
    <numFmt numFmtId="166" formatCode="#,##0\ ;\(#,##0\)"/>
    <numFmt numFmtId="167" formatCode="&quot;$&quot;* #,##0.00_);&quot;$&quot;* \(#,##0.00\)"/>
    <numFmt numFmtId="168" formatCode="&quot;$&quot;* #,##0.00_);&quot;$&quot;* \(#,##0.00\);&quot;$&quot;* &quot;&quot;??_);_(@_)"/>
    <numFmt numFmtId="169" formatCode="#,##0.00_);\(#,##0.00\);\ &quot;&quot;??_);_(@_)"/>
    <numFmt numFmtId="170" formatCode="_(* #,##0.00_);_(* \(#,##0.00\);_(* &quot;0.00&quot;_);_(@_)"/>
    <numFmt numFmtId="171" formatCode="00"/>
    <numFmt numFmtId="172" formatCode="&quot;$&quot;#,##0.00"/>
    <numFmt numFmtId="173" formatCode="0000"/>
    <numFmt numFmtId="174" formatCode="0.000"/>
    <numFmt numFmtId="175" formatCode="_([$$-409]* #,##0.00_);_([$$-409]* \(#,##0.00\);_([$$-409]* &quot;-&quot;??_);_(@_)"/>
  </numFmts>
  <fonts count="66">
    <font>
      <sz val="10"/>
      <name val="Arial"/>
    </font>
    <font>
      <sz val="11"/>
      <color theme="1"/>
      <name val="Calibri"/>
      <family val="2"/>
      <scheme val="minor"/>
    </font>
    <font>
      <sz val="18"/>
      <name val="95 Helvetica Black"/>
    </font>
    <font>
      <sz val="10"/>
      <name val="Times"/>
      <family val="1"/>
    </font>
    <font>
      <sz val="11"/>
      <name val="Times"/>
      <family val="1"/>
    </font>
    <font>
      <b/>
      <sz val="9"/>
      <name val="Helvetica"/>
    </font>
    <font>
      <b/>
      <sz val="10"/>
      <name val="Helvetica"/>
    </font>
    <font>
      <sz val="8"/>
      <name val="Times"/>
    </font>
    <font>
      <sz val="8"/>
      <name val="Verdana"/>
      <family val="2"/>
    </font>
    <font>
      <sz val="12"/>
      <name val="Times"/>
    </font>
    <font>
      <b/>
      <sz val="8"/>
      <color indexed="81"/>
      <name val="Tahoma"/>
      <family val="2"/>
    </font>
    <font>
      <sz val="8"/>
      <color indexed="81"/>
      <name val="Tahoma"/>
      <family val="2"/>
    </font>
    <font>
      <sz val="13"/>
      <name val="Times"/>
    </font>
    <font>
      <sz val="10"/>
      <name val="Arial"/>
      <family val="2"/>
    </font>
    <font>
      <sz val="11"/>
      <color indexed="8"/>
      <name val="Calibri"/>
      <family val="2"/>
    </font>
    <font>
      <sz val="11"/>
      <color indexed="9"/>
      <name val="Calibri"/>
      <family val="2"/>
    </font>
    <font>
      <sz val="11"/>
      <color indexed="14"/>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2"/>
      <name val="Myriad Pro Bold SemiCond"/>
    </font>
    <font>
      <sz val="14"/>
      <name val="Myriad Pro SemiCond"/>
    </font>
    <font>
      <sz val="11"/>
      <name val="Helvetica Neue Bold Condensed"/>
    </font>
    <font>
      <sz val="14"/>
      <name val="Helvetica Neue Bold Condensed"/>
    </font>
    <font>
      <sz val="1"/>
      <name val="Times"/>
    </font>
    <font>
      <sz val="10"/>
      <name val="Verdana"/>
      <family val="2"/>
    </font>
    <font>
      <sz val="10"/>
      <name val="Verdana"/>
      <family val="2"/>
    </font>
    <font>
      <sz val="12"/>
      <name val="Times"/>
      <family val="1"/>
    </font>
    <font>
      <b/>
      <sz val="12"/>
      <name val="Times"/>
    </font>
    <font>
      <b/>
      <sz val="12"/>
      <name val="Times"/>
      <family val="1"/>
    </font>
    <font>
      <b/>
      <i/>
      <sz val="12"/>
      <name val="Times"/>
      <family val="1"/>
    </font>
    <font>
      <sz val="13"/>
      <name val="Times"/>
      <family val="1"/>
    </font>
    <font>
      <sz val="12"/>
      <name val="Helvetica Neue Bold Condensed"/>
    </font>
    <font>
      <sz val="16"/>
      <name val="Times New Roman"/>
      <family val="1"/>
    </font>
    <font>
      <b/>
      <sz val="14"/>
      <name val="Helvetica Neue Bold Condensed"/>
    </font>
    <font>
      <sz val="12"/>
      <color indexed="8"/>
      <name val="Times"/>
    </font>
    <font>
      <sz val="10"/>
      <name val="Times"/>
    </font>
    <font>
      <i/>
      <sz val="12"/>
      <color indexed="8"/>
      <name val="Times"/>
    </font>
    <font>
      <sz val="13"/>
      <color indexed="8"/>
      <name val="Times"/>
    </font>
    <font>
      <sz val="11"/>
      <name val="Times"/>
    </font>
    <font>
      <b/>
      <sz val="9"/>
      <name val="Helv"/>
    </font>
    <font>
      <sz val="10"/>
      <name val="Arial"/>
      <family val="2"/>
    </font>
    <font>
      <sz val="12"/>
      <name val="Times New Roman"/>
      <family val="1"/>
    </font>
    <font>
      <b/>
      <sz val="12"/>
      <name val="Myriad Pro Bold SemiCond"/>
    </font>
    <font>
      <sz val="12"/>
      <name val="Myriad Pro SemiCond"/>
    </font>
    <font>
      <sz val="12"/>
      <name val="Verdana"/>
      <family val="2"/>
    </font>
    <font>
      <sz val="16"/>
      <name val="Arial"/>
      <family val="2"/>
    </font>
    <font>
      <u/>
      <sz val="10"/>
      <color theme="10"/>
      <name val="Arial"/>
      <family val="2"/>
    </font>
    <font>
      <u/>
      <sz val="16"/>
      <color theme="10"/>
      <name val="Arial"/>
      <family val="2"/>
    </font>
    <font>
      <b/>
      <sz val="11"/>
      <name val="Helvetica Neue Bold Condensed"/>
    </font>
    <font>
      <sz val="14"/>
      <name val="Times"/>
      <family val="1"/>
    </font>
    <font>
      <sz val="16"/>
      <name val="Times"/>
    </font>
    <font>
      <sz val="16"/>
      <name val="Times"/>
      <family val="1"/>
    </font>
    <font>
      <u/>
      <sz val="14"/>
      <color theme="10"/>
      <name val="Arial"/>
      <family val="2"/>
    </font>
    <font>
      <sz val="14"/>
      <name val="Times"/>
    </font>
  </fonts>
  <fills count="17">
    <fill>
      <patternFill patternType="none"/>
    </fill>
    <fill>
      <patternFill patternType="gray125"/>
    </fill>
    <fill>
      <patternFill patternType="solid">
        <fgColor indexed="22"/>
      </patternFill>
    </fill>
    <fill>
      <patternFill patternType="solid">
        <fgColor indexed="47"/>
      </patternFill>
    </fill>
    <fill>
      <patternFill patternType="solid">
        <fgColor indexed="26"/>
      </patternFill>
    </fill>
    <fill>
      <patternFill patternType="solid">
        <fgColor indexed="45"/>
      </patternFill>
    </fill>
    <fill>
      <patternFill patternType="solid">
        <fgColor indexed="29"/>
      </patternFill>
    </fill>
    <fill>
      <patternFill patternType="solid">
        <fgColor indexed="43"/>
      </patternFill>
    </fill>
    <fill>
      <patternFill patternType="solid">
        <fgColor indexed="55"/>
      </patternFill>
    </fill>
    <fill>
      <patternFill patternType="solid">
        <fgColor indexed="49"/>
      </patternFill>
    </fill>
    <fill>
      <patternFill patternType="solid">
        <fgColor indexed="19"/>
      </patternFill>
    </fill>
    <fill>
      <patternFill patternType="solid">
        <fgColor indexed="54"/>
      </patternFill>
    </fill>
    <fill>
      <patternFill patternType="solid">
        <fgColor indexed="53"/>
      </patternFill>
    </fill>
    <fill>
      <patternFill patternType="solid">
        <fgColor indexed="46"/>
      </patternFill>
    </fill>
    <fill>
      <patternFill patternType="solid">
        <fgColor rgb="FFFFFF00"/>
        <bgColor indexed="64"/>
      </patternFill>
    </fill>
    <fill>
      <patternFill patternType="solid">
        <fgColor theme="2" tint="-9.9978637043366805E-2"/>
        <bgColor indexed="64"/>
      </patternFill>
    </fill>
    <fill>
      <patternFill patternType="solid">
        <fgColor theme="0"/>
        <bgColor indexed="64"/>
      </patternFill>
    </fill>
  </fills>
  <borders count="27">
    <border>
      <left/>
      <right/>
      <top/>
      <bottom/>
      <diagonal/>
    </border>
    <border>
      <left/>
      <right/>
      <top/>
      <bottom style="thin">
        <color indexed="64"/>
      </bottom>
      <diagonal/>
    </border>
    <border>
      <left/>
      <right/>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22"/>
      </bottom>
      <diagonal/>
    </border>
    <border>
      <left/>
      <right/>
      <top/>
      <bottom style="double">
        <color indexed="52"/>
      </bottom>
      <diagonal/>
    </border>
    <border>
      <left style="thin">
        <color indexed="55"/>
      </left>
      <right style="thin">
        <color indexed="55"/>
      </right>
      <top style="thin">
        <color indexed="55"/>
      </top>
      <bottom style="thin">
        <color indexed="55"/>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4"/>
      </top>
      <bottom style="double">
        <color indexed="64"/>
      </bottom>
      <diagonal/>
    </border>
    <border>
      <left/>
      <right/>
      <top style="thin">
        <color auto="1"/>
      </top>
      <bottom style="thin">
        <color auto="1"/>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67">
    <xf numFmtId="0" fontId="0" fillId="0" borderId="0"/>
    <xf numFmtId="37" fontId="2" fillId="0" borderId="0" applyNumberFormat="0" applyProtection="0">
      <alignment horizontal="left"/>
      <protection locked="0"/>
    </xf>
    <xf numFmtId="37" fontId="4" fillId="0" borderId="0" applyNumberFormat="0" applyFill="0" applyBorder="0" applyProtection="0">
      <alignment horizontal="left"/>
      <protection locked="0"/>
    </xf>
    <xf numFmtId="1" fontId="5" fillId="0" borderId="0" applyFill="0" applyBorder="0" applyProtection="0">
      <alignment horizontal="center"/>
      <protection locked="0"/>
    </xf>
    <xf numFmtId="37" fontId="6" fillId="0" borderId="0" applyNumberFormat="0" applyFill="0" applyBorder="0" applyProtection="0">
      <alignment horizontal="left"/>
      <protection locked="0"/>
    </xf>
    <xf numFmtId="37" fontId="3" fillId="0" borderId="0" applyNumberFormat="0" applyProtection="0">
      <alignment horizontal="left"/>
      <protection locked="0"/>
    </xf>
    <xf numFmtId="164" fontId="3" fillId="0" borderId="0" applyFill="0" applyBorder="0" applyProtection="0">
      <alignment horizontal="right"/>
      <protection locked="0"/>
    </xf>
    <xf numFmtId="165" fontId="3" fillId="0" borderId="0" applyFill="0" applyBorder="0" applyProtection="0">
      <alignment horizontal="right"/>
      <protection locked="0"/>
    </xf>
    <xf numFmtId="37" fontId="3" fillId="0" borderId="0" applyFill="0" applyBorder="0" applyProtection="0">
      <alignment horizontal="right"/>
      <protection locked="0"/>
    </xf>
    <xf numFmtId="37" fontId="3" fillId="0" borderId="2" applyNumberFormat="0" applyFont="0" applyFill="0" applyAlignment="0" applyProtection="0">
      <alignment horizontal="left"/>
      <protection locked="0"/>
    </xf>
    <xf numFmtId="37" fontId="7" fillId="0" borderId="0" applyNumberFormat="0" applyFill="0" applyBorder="0" applyProtection="0">
      <alignment horizontal="left"/>
      <protection locked="0"/>
    </xf>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2"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5"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5" fillId="2"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7" fillId="5" borderId="3" applyNumberFormat="0" applyAlignment="0" applyProtection="0"/>
    <xf numFmtId="0" fontId="18" fillId="8" borderId="4" applyNumberFormat="0" applyAlignment="0" applyProtection="0"/>
    <xf numFmtId="0" fontId="19" fillId="0" borderId="0" applyNumberFormat="0" applyFill="0" applyBorder="0" applyAlignment="0" applyProtection="0"/>
    <xf numFmtId="0" fontId="20" fillId="2" borderId="0" applyNumberFormat="0" applyBorder="0" applyAlignment="0" applyProtection="0"/>
    <xf numFmtId="0" fontId="21" fillId="0" borderId="5" applyNumberFormat="0" applyFill="0" applyAlignment="0" applyProtection="0"/>
    <xf numFmtId="0" fontId="22" fillId="0" borderId="6" applyNumberFormat="0" applyFill="0" applyAlignment="0" applyProtection="0"/>
    <xf numFmtId="0" fontId="23" fillId="0" borderId="7" applyNumberFormat="0" applyFill="0" applyAlignment="0" applyProtection="0"/>
    <xf numFmtId="0" fontId="23" fillId="0" borderId="0" applyNumberFormat="0" applyFill="0" applyBorder="0" applyAlignment="0" applyProtection="0"/>
    <xf numFmtId="0" fontId="24" fillId="3" borderId="3" applyNumberFormat="0" applyAlignment="0" applyProtection="0"/>
    <xf numFmtId="0" fontId="25" fillId="0" borderId="8" applyNumberFormat="0" applyFill="0" applyAlignment="0" applyProtection="0"/>
    <xf numFmtId="0" fontId="26" fillId="7" borderId="0" applyNumberFormat="0" applyBorder="0" applyAlignment="0" applyProtection="0"/>
    <xf numFmtId="0" fontId="13" fillId="4" borderId="9" applyNumberFormat="0" applyFont="0" applyAlignment="0" applyProtection="0"/>
    <xf numFmtId="0" fontId="27" fillId="5" borderId="10" applyNumberFormat="0" applyAlignment="0" applyProtection="0"/>
    <xf numFmtId="37" fontId="6" fillId="0" borderId="0" applyNumberFormat="0" applyAlignment="0">
      <protection locked="0"/>
    </xf>
    <xf numFmtId="0" fontId="28" fillId="0" borderId="0" applyNumberFormat="0" applyFill="0" applyBorder="0" applyAlignment="0" applyProtection="0"/>
    <xf numFmtId="0" fontId="29" fillId="0" borderId="11" applyNumberFormat="0" applyFill="0" applyAlignment="0" applyProtection="0"/>
    <xf numFmtId="0" fontId="30" fillId="0" borderId="0" applyNumberFormat="0" applyFill="0" applyBorder="0" applyAlignment="0" applyProtection="0"/>
    <xf numFmtId="43" fontId="13" fillId="0" borderId="0" applyFont="0" applyFill="0" applyBorder="0" applyAlignment="0" applyProtection="0"/>
    <xf numFmtId="0" fontId="36" fillId="0" borderId="0"/>
    <xf numFmtId="43" fontId="37" fillId="0" borderId="0" applyFont="0" applyFill="0" applyBorder="0" applyAlignment="0" applyProtection="0"/>
    <xf numFmtId="4" fontId="3" fillId="0" borderId="0" applyFill="0" applyBorder="0" applyProtection="0">
      <alignment horizontal="right"/>
      <protection locked="0"/>
    </xf>
    <xf numFmtId="44" fontId="37" fillId="0" borderId="0" applyFont="0" applyFill="0" applyBorder="0" applyAlignment="0" applyProtection="0"/>
    <xf numFmtId="0" fontId="1" fillId="0" borderId="0"/>
    <xf numFmtId="165" fontId="47" fillId="0" borderId="0" applyFill="0" applyBorder="0" applyProtection="0">
      <alignment horizontal="right"/>
      <protection locked="0"/>
    </xf>
    <xf numFmtId="164" fontId="47" fillId="0" borderId="0" applyFill="0" applyBorder="0" applyProtection="0">
      <alignment horizontal="right"/>
      <protection locked="0"/>
    </xf>
    <xf numFmtId="43" fontId="1" fillId="0" borderId="0" applyFont="0" applyFill="0" applyBorder="0" applyAlignment="0" applyProtection="0"/>
    <xf numFmtId="37" fontId="47" fillId="0" borderId="0" applyNumberFormat="0" applyProtection="0">
      <alignment horizontal="left"/>
      <protection locked="0"/>
    </xf>
    <xf numFmtId="37" fontId="50" fillId="0" borderId="0" applyNumberFormat="0" applyFill="0" applyBorder="0" applyProtection="0">
      <alignment horizontal="left"/>
      <protection locked="0"/>
    </xf>
    <xf numFmtId="1" fontId="51" fillId="0" borderId="0" applyFill="0" applyBorder="0" applyProtection="0">
      <alignment horizontal="center"/>
      <protection locked="0"/>
    </xf>
    <xf numFmtId="44" fontId="52" fillId="0" borderId="0" applyFont="0" applyFill="0" applyBorder="0" applyAlignment="0" applyProtection="0"/>
    <xf numFmtId="0" fontId="58" fillId="0" borderId="0" applyNumberFormat="0" applyFill="0" applyBorder="0" applyAlignment="0" applyProtection="0"/>
  </cellStyleXfs>
  <cellXfs count="202">
    <xf numFmtId="0" fontId="0" fillId="0" borderId="0" xfId="0"/>
    <xf numFmtId="38" fontId="9" fillId="0" borderId="0" xfId="0" applyNumberFormat="1" applyFont="1"/>
    <xf numFmtId="38" fontId="9" fillId="0" borderId="0" xfId="0" applyNumberFormat="1" applyFont="1" applyAlignment="1">
      <alignment horizontal="left"/>
    </xf>
    <xf numFmtId="0" fontId="9" fillId="0" borderId="0" xfId="0" applyFont="1"/>
    <xf numFmtId="40" fontId="9" fillId="0" borderId="0" xfId="0" applyNumberFormat="1" applyFont="1" applyAlignment="1">
      <alignment wrapText="1"/>
    </xf>
    <xf numFmtId="170" fontId="9" fillId="0" borderId="1" xfId="6" applyNumberFormat="1" applyFont="1" applyFill="1" applyBorder="1" applyAlignment="1">
      <protection locked="0"/>
    </xf>
    <xf numFmtId="37" fontId="9" fillId="0" borderId="0" xfId="5" quotePrefix="1" applyNumberFormat="1" applyFont="1">
      <alignment horizontal="left"/>
      <protection locked="0"/>
    </xf>
    <xf numFmtId="38" fontId="32" fillId="0" borderId="0" xfId="0" applyNumberFormat="1" applyFont="1"/>
    <xf numFmtId="0" fontId="32" fillId="0" borderId="0" xfId="0" applyFont="1"/>
    <xf numFmtId="0" fontId="3" fillId="0" borderId="0" xfId="0" applyFont="1"/>
    <xf numFmtId="38" fontId="33" fillId="0" borderId="0" xfId="0" applyNumberFormat="1" applyFont="1" applyAlignment="1">
      <alignment vertical="top"/>
    </xf>
    <xf numFmtId="0" fontId="33" fillId="0" borderId="0" xfId="0" applyFont="1" applyAlignment="1">
      <alignment vertical="top"/>
    </xf>
    <xf numFmtId="37" fontId="9" fillId="0" borderId="0" xfId="5" applyFont="1" applyProtection="1">
      <alignment horizontal="left"/>
    </xf>
    <xf numFmtId="37" fontId="32" fillId="0" borderId="0" xfId="5" applyFont="1" applyProtection="1">
      <alignment horizontal="left"/>
    </xf>
    <xf numFmtId="37" fontId="33" fillId="0" borderId="0" xfId="5" applyFont="1" applyAlignment="1" applyProtection="1">
      <alignment horizontal="center" vertical="top"/>
    </xf>
    <xf numFmtId="40" fontId="9" fillId="0" borderId="0" xfId="5" applyNumberFormat="1" applyFont="1" applyAlignment="1" applyProtection="1">
      <alignment horizontal="left" wrapText="1"/>
    </xf>
    <xf numFmtId="166" fontId="33" fillId="0" borderId="0" xfId="0" quotePrefix="1" applyNumberFormat="1" applyFont="1" applyAlignment="1">
      <alignment horizontal="left" vertical="top"/>
    </xf>
    <xf numFmtId="40" fontId="33" fillId="0" borderId="0" xfId="5" applyNumberFormat="1" applyFont="1" applyAlignment="1" applyProtection="1">
      <alignment horizontal="center" vertical="top"/>
    </xf>
    <xf numFmtId="164" fontId="9" fillId="0" borderId="0" xfId="6" applyFont="1" applyFill="1" applyAlignment="1" applyProtection="1">
      <alignment horizontal="left"/>
    </xf>
    <xf numFmtId="168" fontId="9" fillId="0" borderId="0" xfId="7" applyNumberFormat="1" applyFont="1" applyFill="1" applyAlignment="1" applyProtection="1"/>
    <xf numFmtId="169" fontId="9" fillId="0" borderId="0" xfId="7" applyNumberFormat="1" applyFont="1" applyFill="1" applyAlignment="1" applyProtection="1"/>
    <xf numFmtId="38" fontId="35" fillId="0" borderId="0" xfId="0" applyNumberFormat="1" applyFont="1"/>
    <xf numFmtId="37" fontId="35" fillId="0" borderId="0" xfId="5" applyFont="1" applyProtection="1">
      <alignment horizontal="left"/>
    </xf>
    <xf numFmtId="40" fontId="9" fillId="0" borderId="0" xfId="0" applyNumberFormat="1" applyFont="1"/>
    <xf numFmtId="0" fontId="12" fillId="0" borderId="0" xfId="0" applyFont="1" applyAlignment="1">
      <alignment horizontal="center"/>
    </xf>
    <xf numFmtId="0" fontId="35" fillId="0" borderId="0" xfId="0" applyFont="1" applyAlignment="1">
      <alignment horizontal="center"/>
    </xf>
    <xf numFmtId="167" fontId="9" fillId="0" borderId="12" xfId="7" applyNumberFormat="1" applyFont="1" applyFill="1" applyBorder="1" applyAlignment="1">
      <protection locked="0"/>
    </xf>
    <xf numFmtId="170" fontId="9" fillId="0" borderId="12" xfId="6" applyNumberFormat="1" applyFont="1" applyFill="1" applyBorder="1" applyAlignment="1">
      <protection locked="0"/>
    </xf>
    <xf numFmtId="43" fontId="9" fillId="0" borderId="0" xfId="53" applyFont="1" applyFill="1" applyAlignment="1"/>
    <xf numFmtId="169" fontId="9" fillId="0" borderId="0" xfId="7" applyNumberFormat="1" applyFont="1" applyFill="1" applyAlignment="1" applyProtection="1">
      <alignment horizontal="left"/>
    </xf>
    <xf numFmtId="38" fontId="9" fillId="0" borderId="0" xfId="0" applyNumberFormat="1" applyFont="1" applyAlignment="1">
      <alignment horizontal="left" wrapText="1"/>
    </xf>
    <xf numFmtId="39" fontId="9" fillId="0" borderId="0" xfId="0" applyNumberFormat="1" applyFont="1"/>
    <xf numFmtId="43" fontId="12" fillId="0" borderId="0" xfId="53" applyFont="1" applyFill="1" applyBorder="1" applyAlignment="1">
      <alignment horizontal="center"/>
    </xf>
    <xf numFmtId="168" fontId="9" fillId="0" borderId="1" xfId="7" applyNumberFormat="1" applyFont="1" applyFill="1" applyBorder="1" applyAlignment="1" applyProtection="1"/>
    <xf numFmtId="43" fontId="9" fillId="0" borderId="0" xfId="53" applyFont="1" applyFill="1" applyAlignment="1" applyProtection="1">
      <alignment horizontal="right"/>
    </xf>
    <xf numFmtId="43" fontId="9" fillId="0" borderId="0" xfId="53" applyFont="1" applyFill="1" applyAlignment="1" applyProtection="1"/>
    <xf numFmtId="39" fontId="9" fillId="0" borderId="0" xfId="5" applyNumberFormat="1" applyFont="1" applyProtection="1">
      <alignment horizontal="left"/>
    </xf>
    <xf numFmtId="0" fontId="36" fillId="0" borderId="0" xfId="54"/>
    <xf numFmtId="0" fontId="38" fillId="0" borderId="0" xfId="54" applyFont="1"/>
    <xf numFmtId="0" fontId="38" fillId="0" borderId="0" xfId="54" applyFont="1" applyAlignment="1">
      <alignment horizontal="center"/>
    </xf>
    <xf numFmtId="0" fontId="38" fillId="0" borderId="0" xfId="54" applyFont="1" applyAlignment="1">
      <alignment vertical="center"/>
    </xf>
    <xf numFmtId="44" fontId="38" fillId="0" borderId="14" xfId="56" applyNumberFormat="1" applyFont="1" applyFill="1" applyBorder="1" applyAlignment="1" applyProtection="1"/>
    <xf numFmtId="44" fontId="38" fillId="0" borderId="15" xfId="56" applyNumberFormat="1" applyFont="1" applyFill="1" applyBorder="1" applyAlignment="1" applyProtection="1"/>
    <xf numFmtId="0" fontId="38" fillId="0" borderId="16" xfId="54" applyFont="1" applyBorder="1"/>
    <xf numFmtId="44" fontId="38" fillId="0" borderId="17" xfId="56" applyNumberFormat="1" applyFont="1" applyFill="1" applyBorder="1" applyAlignment="1" applyProtection="1"/>
    <xf numFmtId="44" fontId="38" fillId="0" borderId="18" xfId="56" applyNumberFormat="1" applyFont="1" applyFill="1" applyBorder="1" applyAlignment="1">
      <protection locked="0"/>
    </xf>
    <xf numFmtId="44" fontId="38" fillId="0" borderId="18" xfId="56" applyNumberFormat="1" applyFont="1" applyFill="1" applyBorder="1" applyAlignment="1" applyProtection="1"/>
    <xf numFmtId="0" fontId="38" fillId="0" borderId="19" xfId="54" applyFont="1" applyBorder="1" applyAlignment="1">
      <alignment horizontal="left"/>
    </xf>
    <xf numFmtId="0" fontId="33" fillId="0" borderId="0" xfId="54" applyFont="1" applyAlignment="1">
      <alignment horizontal="center" vertical="top"/>
    </xf>
    <xf numFmtId="0" fontId="38" fillId="0" borderId="0" xfId="54" applyFont="1" applyAlignment="1">
      <alignment horizontal="left"/>
    </xf>
    <xf numFmtId="38" fontId="33" fillId="0" borderId="1" xfId="54" applyNumberFormat="1" applyFont="1" applyBorder="1" applyAlignment="1">
      <alignment horizontal="center" vertical="top"/>
    </xf>
    <xf numFmtId="167" fontId="40" fillId="0" borderId="12" xfId="56" applyNumberFormat="1" applyFont="1" applyFill="1" applyBorder="1" applyAlignment="1">
      <protection locked="0"/>
    </xf>
    <xf numFmtId="44" fontId="40" fillId="0" borderId="12" xfId="56" applyNumberFormat="1" applyFont="1" applyFill="1" applyBorder="1" applyAlignment="1">
      <protection locked="0"/>
    </xf>
    <xf numFmtId="0" fontId="33" fillId="0" borderId="0" xfId="54" applyFont="1" applyAlignment="1">
      <alignment vertical="top"/>
    </xf>
    <xf numFmtId="0" fontId="34" fillId="0" borderId="0" xfId="54" applyFont="1" applyAlignment="1">
      <alignment horizontal="center" vertical="top"/>
    </xf>
    <xf numFmtId="0" fontId="38" fillId="0" borderId="0" xfId="54" applyFont="1" applyAlignment="1">
      <alignment horizontal="center" vertical="top"/>
    </xf>
    <xf numFmtId="0" fontId="42" fillId="0" borderId="0" xfId="54" applyFont="1" applyAlignment="1">
      <alignment horizontal="center"/>
    </xf>
    <xf numFmtId="44" fontId="38" fillId="0" borderId="0" xfId="54" applyNumberFormat="1" applyFont="1" applyAlignment="1">
      <alignment vertical="center"/>
    </xf>
    <xf numFmtId="0" fontId="44" fillId="0" borderId="22" xfId="54" applyFont="1" applyBorder="1" applyAlignment="1">
      <alignment wrapText="1"/>
    </xf>
    <xf numFmtId="0" fontId="44" fillId="0" borderId="22" xfId="54" applyFont="1" applyBorder="1"/>
    <xf numFmtId="172" fontId="44" fillId="0" borderId="22" xfId="57" applyNumberFormat="1" applyFont="1" applyBorder="1"/>
    <xf numFmtId="49" fontId="44" fillId="0" borderId="22" xfId="54" applyNumberFormat="1" applyFont="1" applyBorder="1"/>
    <xf numFmtId="173" fontId="44" fillId="0" borderId="22" xfId="54" applyNumberFormat="1" applyFont="1" applyBorder="1"/>
    <xf numFmtId="38" fontId="45" fillId="0" borderId="22" xfId="54" applyNumberFormat="1" applyFont="1" applyBorder="1" applyAlignment="1">
      <alignment horizontal="center" vertical="top"/>
    </xf>
    <xf numFmtId="0" fontId="46" fillId="0" borderId="0" xfId="58" applyFont="1"/>
    <xf numFmtId="169" fontId="9" fillId="0" borderId="0" xfId="59" applyNumberFormat="1" applyFont="1" applyFill="1" applyAlignment="1" applyProtection="1"/>
    <xf numFmtId="0" fontId="49" fillId="0" borderId="0" xfId="58" applyFont="1"/>
    <xf numFmtId="0" fontId="32" fillId="0" borderId="0" xfId="58" applyFont="1"/>
    <xf numFmtId="37" fontId="9" fillId="0" borderId="0" xfId="62" applyFont="1" applyAlignment="1" applyProtection="1"/>
    <xf numFmtId="170" fontId="9" fillId="0" borderId="13" xfId="6" applyNumberFormat="1" applyFont="1" applyFill="1" applyBorder="1" applyAlignment="1">
      <protection locked="0"/>
    </xf>
    <xf numFmtId="169" fontId="9" fillId="14" borderId="0" xfId="7" applyNumberFormat="1" applyFont="1" applyFill="1" applyAlignment="1" applyProtection="1"/>
    <xf numFmtId="39" fontId="9" fillId="0" borderId="0" xfId="7" quotePrefix="1" applyNumberFormat="1" applyFont="1" applyFill="1" applyAlignment="1" applyProtection="1"/>
    <xf numFmtId="39" fontId="9" fillId="0" borderId="0" xfId="7" applyNumberFormat="1" applyFont="1" applyFill="1" applyAlignment="1" applyProtection="1"/>
    <xf numFmtId="1" fontId="43" fillId="0" borderId="0" xfId="3" applyFont="1" applyFill="1" applyBorder="1" applyAlignment="1" applyProtection="1">
      <alignment horizontal="center" vertical="top"/>
    </xf>
    <xf numFmtId="38" fontId="43" fillId="0" borderId="0" xfId="0" applyNumberFormat="1" applyFont="1" applyAlignment="1">
      <alignment horizontal="center" vertical="top"/>
    </xf>
    <xf numFmtId="171" fontId="53" fillId="0" borderId="0" xfId="0" applyNumberFormat="1" applyFont="1" applyAlignment="1">
      <alignment horizontal="left"/>
    </xf>
    <xf numFmtId="170" fontId="9" fillId="0" borderId="24" xfId="6" applyNumberFormat="1" applyFont="1" applyFill="1" applyBorder="1" applyAlignment="1">
      <protection locked="0"/>
    </xf>
    <xf numFmtId="4" fontId="43" fillId="0" borderId="0" xfId="0" applyNumberFormat="1" applyFont="1" applyAlignment="1">
      <alignment horizontal="center" vertical="top"/>
    </xf>
    <xf numFmtId="4" fontId="43" fillId="0" borderId="1" xfId="0" applyNumberFormat="1" applyFont="1" applyBorder="1" applyAlignment="1">
      <alignment horizontal="center" vertical="top"/>
    </xf>
    <xf numFmtId="4" fontId="9" fillId="0" borderId="0" xfId="7" applyNumberFormat="1" applyFont="1" applyFill="1" applyAlignment="1" applyProtection="1"/>
    <xf numFmtId="7" fontId="9" fillId="0" borderId="0" xfId="7" applyNumberFormat="1" applyFont="1" applyFill="1" applyAlignment="1" applyProtection="1"/>
    <xf numFmtId="39" fontId="9" fillId="0" borderId="0" xfId="53" applyNumberFormat="1" applyFont="1" applyFill="1" applyAlignment="1" applyProtection="1"/>
    <xf numFmtId="0" fontId="46" fillId="15" borderId="0" xfId="0" applyFont="1" applyFill="1" applyAlignment="1">
      <alignment horizontal="left" vertical="top"/>
    </xf>
    <xf numFmtId="0" fontId="46" fillId="15" borderId="0" xfId="0" applyFont="1" applyFill="1" applyAlignment="1">
      <alignment vertical="top"/>
    </xf>
    <xf numFmtId="168" fontId="9" fillId="15" borderId="0" xfId="59" applyNumberFormat="1" applyFont="1" applyFill="1" applyAlignment="1" applyProtection="1"/>
    <xf numFmtId="169" fontId="9" fillId="15" borderId="0" xfId="59" applyNumberFormat="1" applyFont="1" applyFill="1" applyAlignment="1" applyProtection="1"/>
    <xf numFmtId="0" fontId="48" fillId="0" borderId="0" xfId="0" applyFont="1" applyAlignment="1">
      <alignment horizontal="left" vertical="top"/>
    </xf>
    <xf numFmtId="0" fontId="46" fillId="0" borderId="0" xfId="0" applyFont="1" applyAlignment="1">
      <alignment vertical="top"/>
    </xf>
    <xf numFmtId="0" fontId="46" fillId="0" borderId="0" xfId="0" applyFont="1" applyAlignment="1">
      <alignment horizontal="center" vertical="top"/>
    </xf>
    <xf numFmtId="0" fontId="46" fillId="15" borderId="0" xfId="0" applyFont="1" applyFill="1" applyAlignment="1">
      <alignment horizontal="left" vertical="top" wrapText="1"/>
    </xf>
    <xf numFmtId="0" fontId="46" fillId="15" borderId="0" xfId="0" applyFont="1" applyFill="1" applyAlignment="1">
      <alignment horizontal="center" vertical="top"/>
    </xf>
    <xf numFmtId="0" fontId="46" fillId="0" borderId="0" xfId="0" applyFont="1"/>
    <xf numFmtId="169" fontId="46" fillId="15" borderId="0" xfId="0" applyNumberFormat="1" applyFont="1" applyFill="1"/>
    <xf numFmtId="170" fontId="9" fillId="0" borderId="13" xfId="60" applyNumberFormat="1" applyFont="1" applyBorder="1" applyAlignment="1">
      <protection locked="0"/>
    </xf>
    <xf numFmtId="170" fontId="9" fillId="0" borderId="13" xfId="60" applyNumberFormat="1" applyFont="1" applyFill="1" applyBorder="1" applyAlignment="1">
      <protection locked="0"/>
    </xf>
    <xf numFmtId="0" fontId="46" fillId="15" borderId="0" xfId="0" applyFont="1" applyFill="1"/>
    <xf numFmtId="43" fontId="46" fillId="15" borderId="0" xfId="0" applyNumberFormat="1" applyFont="1" applyFill="1"/>
    <xf numFmtId="43" fontId="46" fillId="15" borderId="0" xfId="53" applyFont="1" applyFill="1"/>
    <xf numFmtId="43" fontId="46" fillId="0" borderId="0" xfId="53" applyFont="1" applyFill="1"/>
    <xf numFmtId="0" fontId="46" fillId="0" borderId="0" xfId="0" applyFont="1" applyAlignment="1">
      <alignment horizontal="right" vertical="top"/>
    </xf>
    <xf numFmtId="43" fontId="46" fillId="15" borderId="13" xfId="53" applyFont="1" applyFill="1" applyBorder="1"/>
    <xf numFmtId="44" fontId="46" fillId="15" borderId="12" xfId="65" applyFont="1" applyFill="1" applyBorder="1"/>
    <xf numFmtId="0" fontId="33" fillId="0" borderId="19" xfId="54" applyFont="1" applyBorder="1" applyAlignment="1">
      <alignment vertical="top"/>
    </xf>
    <xf numFmtId="38" fontId="33" fillId="0" borderId="20" xfId="54" applyNumberFormat="1" applyFont="1" applyBorder="1" applyAlignment="1">
      <alignment horizontal="center" vertical="top"/>
    </xf>
    <xf numFmtId="0" fontId="38" fillId="0" borderId="19" xfId="54" applyFont="1" applyBorder="1"/>
    <xf numFmtId="43" fontId="38" fillId="0" borderId="0" xfId="55" applyFont="1" applyFill="1" applyBorder="1" applyAlignment="1" applyProtection="1"/>
    <xf numFmtId="0" fontId="38" fillId="0" borderId="17" xfId="54" applyFont="1" applyBorder="1" applyAlignment="1">
      <alignment horizontal="center"/>
    </xf>
    <xf numFmtId="0" fontId="40" fillId="0" borderId="19" xfId="54" applyFont="1" applyBorder="1"/>
    <xf numFmtId="167" fontId="40" fillId="0" borderId="24" xfId="56" applyNumberFormat="1" applyFont="1" applyFill="1" applyBorder="1" applyAlignment="1">
      <protection locked="0"/>
    </xf>
    <xf numFmtId="42" fontId="40" fillId="0" borderId="17" xfId="54" applyNumberFormat="1" applyFont="1" applyBorder="1" applyAlignment="1">
      <alignment horizontal="left"/>
    </xf>
    <xf numFmtId="0" fontId="9" fillId="0" borderId="19" xfId="54" applyFont="1" applyBorder="1"/>
    <xf numFmtId="167" fontId="9" fillId="0" borderId="13" xfId="56" applyNumberFormat="1" applyFont="1" applyFill="1" applyBorder="1" applyAlignment="1">
      <protection locked="0"/>
    </xf>
    <xf numFmtId="167" fontId="39" fillId="0" borderId="13" xfId="56" applyNumberFormat="1" applyFont="1" applyFill="1" applyBorder="1" applyAlignment="1">
      <protection locked="0"/>
    </xf>
    <xf numFmtId="42" fontId="9" fillId="0" borderId="17" xfId="54" applyNumberFormat="1" applyFont="1" applyBorder="1" applyAlignment="1">
      <alignment horizontal="center"/>
    </xf>
    <xf numFmtId="0" fontId="39" fillId="0" borderId="19" xfId="54" applyFont="1" applyBorder="1"/>
    <xf numFmtId="167" fontId="39" fillId="0" borderId="0" xfId="56" applyNumberFormat="1" applyFont="1" applyFill="1" applyBorder="1" applyAlignment="1">
      <protection locked="0"/>
    </xf>
    <xf numFmtId="42" fontId="9" fillId="0" borderId="17" xfId="54" applyNumberFormat="1" applyFont="1" applyBorder="1" applyAlignment="1">
      <alignment horizontal="left"/>
    </xf>
    <xf numFmtId="44" fontId="38" fillId="0" borderId="0" xfId="65" applyFont="1" applyFill="1" applyBorder="1" applyAlignment="1" applyProtection="1"/>
    <xf numFmtId="42" fontId="40" fillId="0" borderId="17" xfId="54" applyNumberFormat="1" applyFont="1" applyBorder="1" applyAlignment="1">
      <alignment horizontal="center"/>
    </xf>
    <xf numFmtId="168" fontId="38" fillId="0" borderId="0" xfId="56" applyNumberFormat="1" applyFont="1" applyFill="1" applyBorder="1" applyAlignment="1" applyProtection="1"/>
    <xf numFmtId="44" fontId="38" fillId="0" borderId="0" xfId="57" applyFont="1" applyFill="1" applyBorder="1" applyAlignment="1" applyProtection="1"/>
    <xf numFmtId="175" fontId="38" fillId="0" borderId="18" xfId="56" applyNumberFormat="1" applyFont="1" applyFill="1" applyBorder="1" applyAlignment="1">
      <protection locked="0"/>
    </xf>
    <xf numFmtId="175" fontId="38" fillId="0" borderId="15" xfId="56" applyNumberFormat="1" applyFont="1" applyFill="1" applyBorder="1" applyAlignment="1" applyProtection="1"/>
    <xf numFmtId="49" fontId="43" fillId="0" borderId="16" xfId="54" applyNumberFormat="1" applyFont="1" applyBorder="1" applyAlignment="1">
      <alignment horizontal="center" vertical="top"/>
    </xf>
    <xf numFmtId="0" fontId="33" fillId="0" borderId="26" xfId="0" applyFont="1" applyBorder="1" applyAlignment="1">
      <alignment horizontal="center" vertical="top"/>
    </xf>
    <xf numFmtId="0" fontId="33" fillId="0" borderId="25" xfId="0" applyFont="1" applyBorder="1" applyAlignment="1">
      <alignment horizontal="center" vertical="top"/>
    </xf>
    <xf numFmtId="49" fontId="33" fillId="0" borderId="21" xfId="0" applyNumberFormat="1" applyFont="1" applyBorder="1" applyAlignment="1">
      <alignment horizontal="center" vertical="top"/>
    </xf>
    <xf numFmtId="49" fontId="33" fillId="0" borderId="20" xfId="0" applyNumberFormat="1" applyFont="1" applyBorder="1" applyAlignment="1">
      <alignment horizontal="center" vertical="top"/>
    </xf>
    <xf numFmtId="7" fontId="38" fillId="0" borderId="0" xfId="57" applyNumberFormat="1" applyFont="1" applyFill="1" applyBorder="1" applyAlignment="1" applyProtection="1"/>
    <xf numFmtId="7" fontId="38" fillId="0" borderId="23" xfId="57" applyNumberFormat="1" applyFont="1" applyFill="1" applyBorder="1" applyAlignment="1" applyProtection="1"/>
    <xf numFmtId="4" fontId="46" fillId="0" borderId="0" xfId="0" applyNumberFormat="1" applyFont="1" applyAlignment="1">
      <alignment vertical="top"/>
    </xf>
    <xf numFmtId="7" fontId="9" fillId="0" borderId="0" xfId="59" applyNumberFormat="1" applyFont="1" applyFill="1" applyAlignment="1" applyProtection="1"/>
    <xf numFmtId="4" fontId="46" fillId="15" borderId="0" xfId="0" applyNumberFormat="1" applyFont="1" applyFill="1" applyAlignment="1">
      <alignment horizontal="right"/>
    </xf>
    <xf numFmtId="7" fontId="9" fillId="15" borderId="0" xfId="59" applyNumberFormat="1" applyFont="1" applyFill="1" applyProtection="1">
      <alignment horizontal="right"/>
    </xf>
    <xf numFmtId="39" fontId="9" fillId="0" borderId="13" xfId="53" applyNumberFormat="1" applyFont="1" applyFill="1" applyBorder="1" applyAlignment="1" applyProtection="1">
      <protection locked="0"/>
    </xf>
    <xf numFmtId="0" fontId="46" fillId="15" borderId="0" xfId="0" applyFont="1" applyFill="1" applyAlignment="1">
      <alignment horizontal="right" vertical="top"/>
    </xf>
    <xf numFmtId="0" fontId="46" fillId="16" borderId="0" xfId="0" applyFont="1" applyFill="1" applyAlignment="1">
      <alignment horizontal="right" vertical="top"/>
    </xf>
    <xf numFmtId="0" fontId="46" fillId="15" borderId="0" xfId="0" applyFont="1" applyFill="1" applyAlignment="1">
      <alignment horizontal="right"/>
    </xf>
    <xf numFmtId="0" fontId="9" fillId="0" borderId="13" xfId="60" applyNumberFormat="1" applyFont="1" applyBorder="1" applyAlignment="1">
      <protection locked="0"/>
    </xf>
    <xf numFmtId="0" fontId="46" fillId="15" borderId="13" xfId="53" applyNumberFormat="1" applyFont="1" applyFill="1" applyBorder="1"/>
    <xf numFmtId="0" fontId="46" fillId="15" borderId="12" xfId="65" applyNumberFormat="1" applyFont="1" applyFill="1" applyBorder="1"/>
    <xf numFmtId="0" fontId="9" fillId="0" borderId="0" xfId="59" applyNumberFormat="1" applyFont="1" applyFill="1" applyAlignment="1" applyProtection="1"/>
    <xf numFmtId="0" fontId="9" fillId="0" borderId="13" xfId="60" applyNumberFormat="1" applyFont="1" applyFill="1" applyBorder="1" applyAlignment="1">
      <protection locked="0"/>
    </xf>
    <xf numFmtId="0" fontId="46" fillId="15" borderId="0" xfId="53" applyNumberFormat="1" applyFont="1" applyFill="1"/>
    <xf numFmtId="0" fontId="9" fillId="0" borderId="0" xfId="59" applyNumberFormat="1" applyFont="1" applyAlignment="1" applyProtection="1"/>
    <xf numFmtId="169" fontId="9" fillId="0" borderId="0" xfId="7" applyNumberFormat="1" applyFont="1" applyFill="1" applyBorder="1" applyAlignment="1" applyProtection="1"/>
    <xf numFmtId="169" fontId="9" fillId="0" borderId="1" xfId="7" applyNumberFormat="1" applyFont="1" applyFill="1" applyBorder="1" applyAlignment="1" applyProtection="1"/>
    <xf numFmtId="0" fontId="57" fillId="0" borderId="0" xfId="0" applyFont="1"/>
    <xf numFmtId="49" fontId="59" fillId="0" borderId="0" xfId="66" applyNumberFormat="1" applyFont="1" applyFill="1" applyAlignment="1" applyProtection="1">
      <alignment horizontal="left"/>
      <protection locked="0"/>
    </xf>
    <xf numFmtId="0" fontId="59" fillId="0" borderId="0" xfId="66" applyFont="1"/>
    <xf numFmtId="0" fontId="59" fillId="0" borderId="0" xfId="66" quotePrefix="1" applyFont="1"/>
    <xf numFmtId="4" fontId="9" fillId="0" borderId="1" xfId="7" applyNumberFormat="1" applyFont="1" applyFill="1" applyBorder="1" applyAlignment="1" applyProtection="1"/>
    <xf numFmtId="7" fontId="38" fillId="0" borderId="1" xfId="57" applyNumberFormat="1" applyFont="1" applyFill="1" applyBorder="1" applyAlignment="1" applyProtection="1"/>
    <xf numFmtId="42" fontId="9" fillId="0" borderId="20" xfId="54" applyNumberFormat="1" applyFont="1" applyBorder="1" applyAlignment="1">
      <alignment horizontal="center"/>
    </xf>
    <xf numFmtId="4" fontId="43" fillId="0" borderId="1" xfId="0" applyNumberFormat="1" applyFont="1" applyBorder="1" applyAlignment="1">
      <alignment horizontal="center" vertical="top" wrapText="1"/>
    </xf>
    <xf numFmtId="0" fontId="61" fillId="0" borderId="0" xfId="0" applyFont="1"/>
    <xf numFmtId="167" fontId="61" fillId="0" borderId="0" xfId="0" applyNumberFormat="1" applyFont="1"/>
    <xf numFmtId="0" fontId="65" fillId="0" borderId="0" xfId="0" applyFont="1"/>
    <xf numFmtId="4" fontId="43" fillId="0" borderId="0" xfId="0" applyNumberFormat="1" applyFont="1" applyAlignment="1">
      <alignment horizontal="left" wrapText="1"/>
    </xf>
    <xf numFmtId="174" fontId="43" fillId="0" borderId="0" xfId="0" applyNumberFormat="1" applyFont="1" applyAlignment="1">
      <alignment horizontal="center" wrapText="1"/>
    </xf>
    <xf numFmtId="4" fontId="43" fillId="0" borderId="0" xfId="0" applyNumberFormat="1" applyFont="1" applyAlignment="1">
      <alignment horizontal="center" wrapText="1"/>
    </xf>
    <xf numFmtId="37" fontId="33" fillId="0" borderId="0" xfId="62" applyFont="1" applyAlignment="1" applyProtection="1"/>
    <xf numFmtId="1" fontId="43" fillId="0" borderId="1" xfId="3" applyFont="1" applyFill="1" applyBorder="1" applyAlignment="1" applyProtection="1">
      <alignment horizontal="center" vertical="top"/>
      <protection locked="0"/>
    </xf>
    <xf numFmtId="38" fontId="33" fillId="0" borderId="0" xfId="0" applyNumberFormat="1" applyFont="1" applyAlignment="1">
      <alignment horizontal="center" vertical="top"/>
    </xf>
    <xf numFmtId="38" fontId="9" fillId="0" borderId="0" xfId="0" applyNumberFormat="1" applyFont="1"/>
    <xf numFmtId="166" fontId="9" fillId="0" borderId="0" xfId="0" quotePrefix="1" applyNumberFormat="1" applyFont="1" applyAlignment="1">
      <alignment horizontal="left"/>
    </xf>
    <xf numFmtId="171" fontId="32" fillId="0" borderId="0" xfId="0" applyNumberFormat="1" applyFont="1" applyAlignment="1">
      <alignment horizontal="left"/>
    </xf>
    <xf numFmtId="171" fontId="31" fillId="0" borderId="0" xfId="0" applyNumberFormat="1" applyFont="1" applyAlignment="1">
      <alignment horizontal="left"/>
    </xf>
    <xf numFmtId="38" fontId="9" fillId="0" borderId="0" xfId="0" applyNumberFormat="1" applyFont="1" applyAlignment="1">
      <alignment horizontal="left"/>
    </xf>
    <xf numFmtId="169" fontId="9" fillId="0" borderId="0" xfId="7" applyNumberFormat="1" applyFont="1" applyFill="1" applyAlignment="1" applyProtection="1"/>
    <xf numFmtId="169" fontId="9" fillId="0" borderId="24" xfId="7" applyNumberFormat="1" applyFont="1" applyFill="1" applyBorder="1" applyAlignment="1" applyProtection="1"/>
    <xf numFmtId="38" fontId="64" fillId="0" borderId="0" xfId="66" applyNumberFormat="1" applyFont="1" applyAlignment="1">
      <alignment horizontal="left"/>
    </xf>
    <xf numFmtId="38" fontId="65" fillId="0" borderId="0" xfId="0" applyNumberFormat="1" applyFont="1" applyAlignment="1">
      <alignment horizontal="left"/>
    </xf>
    <xf numFmtId="0" fontId="61" fillId="0" borderId="0" xfId="0" applyFont="1"/>
    <xf numFmtId="38" fontId="58" fillId="0" borderId="0" xfId="66" applyNumberFormat="1" applyAlignment="1">
      <alignment horizontal="left"/>
    </xf>
    <xf numFmtId="0" fontId="38" fillId="0" borderId="0" xfId="0" applyFont="1" applyAlignment="1">
      <alignment horizontal="left"/>
    </xf>
    <xf numFmtId="164" fontId="9" fillId="0" borderId="0" xfId="6" applyFont="1" applyFill="1" applyAlignment="1" applyProtection="1">
      <alignment horizontal="left"/>
    </xf>
    <xf numFmtId="38" fontId="39" fillId="0" borderId="0" xfId="0" applyNumberFormat="1" applyFont="1" applyAlignment="1">
      <alignment horizontal="left"/>
    </xf>
    <xf numFmtId="0" fontId="38" fillId="0" borderId="0" xfId="54" applyFont="1"/>
    <xf numFmtId="0" fontId="38" fillId="0" borderId="17" xfId="54" applyFont="1" applyBorder="1"/>
    <xf numFmtId="0" fontId="38" fillId="0" borderId="19" xfId="54" applyFont="1" applyBorder="1"/>
    <xf numFmtId="0" fontId="61" fillId="0" borderId="1" xfId="54" applyFont="1" applyBorder="1"/>
    <xf numFmtId="0" fontId="41" fillId="0" borderId="19" xfId="54" applyFont="1" applyBorder="1"/>
    <xf numFmtId="0" fontId="41" fillId="0" borderId="0" xfId="54" applyFont="1"/>
    <xf numFmtId="0" fontId="41" fillId="0" borderId="17" xfId="54" applyFont="1" applyBorder="1"/>
    <xf numFmtId="0" fontId="56" fillId="0" borderId="1" xfId="54" applyFont="1" applyBorder="1"/>
    <xf numFmtId="38" fontId="59" fillId="0" borderId="0" xfId="66" applyNumberFormat="1" applyFont="1" applyAlignment="1">
      <alignment horizontal="left"/>
    </xf>
    <xf numFmtId="38" fontId="62" fillId="0" borderId="0" xfId="0" applyNumberFormat="1" applyFont="1" applyAlignment="1">
      <alignment horizontal="left"/>
    </xf>
    <xf numFmtId="0" fontId="63" fillId="0" borderId="0" xfId="0" applyFont="1"/>
    <xf numFmtId="164" fontId="65" fillId="0" borderId="0" xfId="6" applyFont="1" applyFill="1" applyAlignment="1" applyProtection="1">
      <alignment horizontal="left"/>
    </xf>
    <xf numFmtId="174" fontId="9" fillId="15" borderId="0" xfId="0" applyNumberFormat="1" applyFont="1" applyFill="1" applyAlignment="1">
      <alignment horizontal="center"/>
    </xf>
    <xf numFmtId="0" fontId="46" fillId="15" borderId="0" xfId="0" applyFont="1" applyFill="1" applyAlignment="1">
      <alignment horizontal="left" vertical="top"/>
    </xf>
    <xf numFmtId="166" fontId="9" fillId="0" borderId="0" xfId="58" quotePrefix="1" applyNumberFormat="1" applyFont="1"/>
    <xf numFmtId="0" fontId="46" fillId="0" borderId="0" xfId="0" applyFont="1" applyAlignment="1">
      <alignment horizontal="left" vertical="top"/>
    </xf>
    <xf numFmtId="0" fontId="48" fillId="0" borderId="0" xfId="0" applyFont="1" applyAlignment="1">
      <alignment horizontal="left" vertical="top"/>
    </xf>
    <xf numFmtId="171" fontId="54" fillId="15" borderId="0" xfId="0" applyNumberFormat="1" applyFont="1" applyFill="1" applyAlignment="1">
      <alignment horizontal="left"/>
    </xf>
    <xf numFmtId="0" fontId="46" fillId="0" borderId="0" xfId="0" applyFont="1" applyAlignment="1">
      <alignment vertical="top"/>
    </xf>
    <xf numFmtId="171" fontId="55" fillId="0" borderId="0" xfId="0" applyNumberFormat="1" applyFont="1" applyAlignment="1">
      <alignment horizontal="left"/>
    </xf>
    <xf numFmtId="171" fontId="31" fillId="0" borderId="24" xfId="0" applyNumberFormat="1" applyFont="1" applyBorder="1" applyAlignment="1">
      <alignment horizontal="left"/>
    </xf>
    <xf numFmtId="174" fontId="9" fillId="0" borderId="0" xfId="0" applyNumberFormat="1" applyFont="1" applyAlignment="1">
      <alignment horizontal="center"/>
    </xf>
    <xf numFmtId="0" fontId="46" fillId="15" borderId="0" xfId="0" applyFont="1" applyFill="1"/>
    <xf numFmtId="171" fontId="54" fillId="0" borderId="0" xfId="0" applyNumberFormat="1" applyFont="1" applyAlignment="1">
      <alignment horizontal="left"/>
    </xf>
  </cellXfs>
  <cellStyles count="67">
    <cellStyle name="01: Main Header" xfId="1" xr:uid="{00000000-0005-0000-0000-000000000000}"/>
    <cellStyle name="02: SubHead (amts in thou)" xfId="2" xr:uid="{00000000-0005-0000-0000-000001000000}"/>
    <cellStyle name="02: SubHead (amts in thou) 2" xfId="63" xr:uid="{51DADB46-6BD4-4C2B-91D6-469C6C8F7826}"/>
    <cellStyle name="03: Column Hdrs" xfId="3" xr:uid="{00000000-0005-0000-0000-000002000000}"/>
    <cellStyle name="03: Column Hdrs 2" xfId="64" xr:uid="{6FDDC0BA-5600-440E-8EB2-717011B3D209}"/>
    <cellStyle name="04: SubHeader" xfId="4" xr:uid="{00000000-0005-0000-0000-000003000000}"/>
    <cellStyle name="05: Body Text" xfId="5" xr:uid="{00000000-0005-0000-0000-000004000000}"/>
    <cellStyle name="05: Body Text 2" xfId="62" xr:uid="{C796FCB5-D3BC-4723-9387-578247589D69}"/>
    <cellStyle name="06: Number" xfId="6" xr:uid="{00000000-0005-0000-0000-000005000000}"/>
    <cellStyle name="06: Number 2" xfId="60" xr:uid="{D2BC936C-7868-4066-9A45-65FC45C5E484}"/>
    <cellStyle name="07: Number w/$" xfId="7" xr:uid="{00000000-0005-0000-0000-000006000000}"/>
    <cellStyle name="07: Number w/$ 2" xfId="56" xr:uid="{C1370858-4E31-4238-B6E1-DA3F5887803D}"/>
    <cellStyle name="07: Number w/$ 3" xfId="59" xr:uid="{2030D30E-D2B3-475E-819C-B8CB2FAC5882}"/>
    <cellStyle name="08: Number w/zeros" xfId="8" xr:uid="{00000000-0005-0000-0000-000007000000}"/>
    <cellStyle name="09: Underline (body)" xfId="9" xr:uid="{00000000-0005-0000-0000-000008000000}"/>
    <cellStyle name="12: Footnote" xfId="10" xr:uid="{00000000-0005-0000-0000-000009000000}"/>
    <cellStyle name="20% - Accent1" xfId="11" xr:uid="{00000000-0005-0000-0000-00000A000000}"/>
    <cellStyle name="20% - Accent2" xfId="12" xr:uid="{00000000-0005-0000-0000-00000B000000}"/>
    <cellStyle name="20% - Accent3" xfId="13" xr:uid="{00000000-0005-0000-0000-00000C000000}"/>
    <cellStyle name="20% - Accent4" xfId="14" xr:uid="{00000000-0005-0000-0000-00000D000000}"/>
    <cellStyle name="20% - Accent5" xfId="15" xr:uid="{00000000-0005-0000-0000-00000E000000}"/>
    <cellStyle name="20% - Accent6" xfId="16" xr:uid="{00000000-0005-0000-0000-00000F000000}"/>
    <cellStyle name="40% - Accent1" xfId="17" xr:uid="{00000000-0005-0000-0000-000010000000}"/>
    <cellStyle name="40% - Accent2" xfId="18" xr:uid="{00000000-0005-0000-0000-000011000000}"/>
    <cellStyle name="40% - Accent3" xfId="19" xr:uid="{00000000-0005-0000-0000-000012000000}"/>
    <cellStyle name="40% - Accent4" xfId="20" xr:uid="{00000000-0005-0000-0000-000013000000}"/>
    <cellStyle name="40% - Accent5" xfId="21" xr:uid="{00000000-0005-0000-0000-000014000000}"/>
    <cellStyle name="40% - Accent6" xfId="22" xr:uid="{00000000-0005-0000-0000-000015000000}"/>
    <cellStyle name="60% - Accent1" xfId="23" xr:uid="{00000000-0005-0000-0000-000016000000}"/>
    <cellStyle name="60% - Accent2" xfId="24" xr:uid="{00000000-0005-0000-0000-000017000000}"/>
    <cellStyle name="60% - Accent3" xfId="25" xr:uid="{00000000-0005-0000-0000-000018000000}"/>
    <cellStyle name="60% - Accent4" xfId="26" xr:uid="{00000000-0005-0000-0000-000019000000}"/>
    <cellStyle name="60% - Accent5" xfId="27" xr:uid="{00000000-0005-0000-0000-00001A000000}"/>
    <cellStyle name="60% - Accent6" xfId="28" xr:uid="{00000000-0005-0000-0000-00001B000000}"/>
    <cellStyle name="Accent1" xfId="29" xr:uid="{00000000-0005-0000-0000-00001C000000}"/>
    <cellStyle name="Accent2" xfId="30" xr:uid="{00000000-0005-0000-0000-00001D000000}"/>
    <cellStyle name="Accent3" xfId="31" xr:uid="{00000000-0005-0000-0000-00001E000000}"/>
    <cellStyle name="Accent4" xfId="32" xr:uid="{00000000-0005-0000-0000-00001F000000}"/>
    <cellStyle name="Accent5" xfId="33" xr:uid="{00000000-0005-0000-0000-000020000000}"/>
    <cellStyle name="Accent6" xfId="34" xr:uid="{00000000-0005-0000-0000-000021000000}"/>
    <cellStyle name="Bad" xfId="35" xr:uid="{00000000-0005-0000-0000-000022000000}"/>
    <cellStyle name="Calculation" xfId="36" xr:uid="{00000000-0005-0000-0000-000023000000}"/>
    <cellStyle name="Check Cell" xfId="37" xr:uid="{00000000-0005-0000-0000-000024000000}"/>
    <cellStyle name="Comma" xfId="53" builtinId="3"/>
    <cellStyle name="Comma 2" xfId="55" xr:uid="{9BAE3154-047B-4BC1-88D6-2051AF6573BB}"/>
    <cellStyle name="Comma 3" xfId="61" xr:uid="{3D795AAE-DD45-458B-9358-544507BA5AC4}"/>
    <cellStyle name="Currency" xfId="65" builtinId="4"/>
    <cellStyle name="Currency 2" xfId="57" xr:uid="{80092183-9659-4C5B-9001-3EC97E835A7E}"/>
    <cellStyle name="Explanatory Text" xfId="38" xr:uid="{00000000-0005-0000-0000-000026000000}"/>
    <cellStyle name="Good" xfId="39" xr:uid="{00000000-0005-0000-0000-000027000000}"/>
    <cellStyle name="Heading 1" xfId="40" xr:uid="{00000000-0005-0000-0000-000028000000}"/>
    <cellStyle name="Heading 2" xfId="41" xr:uid="{00000000-0005-0000-0000-000029000000}"/>
    <cellStyle name="Heading 3" xfId="42" xr:uid="{00000000-0005-0000-0000-00002A000000}"/>
    <cellStyle name="Heading 4" xfId="43" xr:uid="{00000000-0005-0000-0000-00002B000000}"/>
    <cellStyle name="Hyperlink" xfId="66" builtinId="8"/>
    <cellStyle name="Input" xfId="44" xr:uid="{00000000-0005-0000-0000-00002C000000}"/>
    <cellStyle name="Linked Cell" xfId="45" xr:uid="{00000000-0005-0000-0000-00002D000000}"/>
    <cellStyle name="Neutral" xfId="46" xr:uid="{00000000-0005-0000-0000-00002E000000}"/>
    <cellStyle name="Normal" xfId="0" builtinId="0"/>
    <cellStyle name="Normal 2" xfId="54" xr:uid="{1774118B-DAA4-4EB2-A4E1-AF275C8C37E0}"/>
    <cellStyle name="Normal 3" xfId="58" xr:uid="{94D5FE6F-15F2-4F7E-A8FE-AF3336BD34C0}"/>
    <cellStyle name="Note" xfId="47" xr:uid="{00000000-0005-0000-0000-000030000000}"/>
    <cellStyle name="Output" xfId="48" xr:uid="{00000000-0005-0000-0000-000031000000}"/>
    <cellStyle name="Subhead 2" xfId="49" xr:uid="{00000000-0005-0000-0000-000032000000}"/>
    <cellStyle name="Title" xfId="50" xr:uid="{00000000-0005-0000-0000-000033000000}"/>
    <cellStyle name="Total" xfId="51" xr:uid="{00000000-0005-0000-0000-000034000000}"/>
    <cellStyle name="Warning Text" xfId="52" xr:uid="{00000000-0005-0000-0000-000035000000}"/>
  </cellStyles>
  <dxfs count="0"/>
  <tableStyles count="0"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DAF1F7"/>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EEEEEE"/>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AGENCY%20ACCOUNTING/Internal%20Accounting/Annual%20Financial%20Reports/FY2025%20AFR%20All%20Agencies/AGY%20907/Notes%20and%20Exhibits/AFR%2025-%20907%20Exhibits%201,2%20A1%20and%20A2.xlsx" TargetMode="External"/><Relationship Id="rId2" Type="http://schemas.openxmlformats.org/officeDocument/2006/relationships/externalLinkPath" Target="file:///G:\AGENCY%20ACCOUNTING\Internal%20Accounting\Annual%20Financial%20Reports\FY2025%20AFR%20All%20Agencies\AGY%20907\Notes%20and%20Exhibits\AFR%2025-%20907%20Exhibits%201,2%20A1%20and%20A2.xlsx" TargetMode="External"/><Relationship Id="rId1" Type="http://schemas.openxmlformats.org/officeDocument/2006/relationships/externalLinkPath" Target="/AGENCY%20ACCOUNTING/Internal%20Accounting/Annual%20Financial%20Reports/FY2025%20AFR%20All%20Agencies/AGY%20907/Notes%20and%20Exhibits/AFR%2025-%20907%20Exhibits%201,2%20A1%20and%20A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xhibit-I"/>
      <sheetName val="Exhibit II"/>
      <sheetName val="Exhibit_A-1"/>
      <sheetName val="Exhibit_A-2"/>
      <sheetName val="Exhibit I &amp; II"/>
    </sheetNames>
    <sheetDataSet>
      <sheetData sheetId="0"/>
      <sheetData sheetId="1"/>
      <sheetData sheetId="2">
        <row r="14">
          <cell r="D14">
            <v>81812778.390000001</v>
          </cell>
        </row>
        <row r="15">
          <cell r="D15">
            <v>68831957.620000005</v>
          </cell>
        </row>
        <row r="17">
          <cell r="D17">
            <v>669797.31999999995</v>
          </cell>
        </row>
        <row r="18">
          <cell r="D18">
            <v>3133577.5999999996</v>
          </cell>
        </row>
        <row r="19">
          <cell r="D19">
            <v>51569.280000000006</v>
          </cell>
        </row>
        <row r="20">
          <cell r="D20">
            <v>15165369.289999999</v>
          </cell>
        </row>
        <row r="23">
          <cell r="D23">
            <v>15108686.529999999</v>
          </cell>
        </row>
        <row r="24">
          <cell r="D24">
            <v>71154434.929999992</v>
          </cell>
        </row>
        <row r="31">
          <cell r="D31">
            <v>58240.89</v>
          </cell>
        </row>
        <row r="32">
          <cell r="D32">
            <v>121835.63</v>
          </cell>
        </row>
        <row r="33">
          <cell r="D33">
            <v>423.73</v>
          </cell>
        </row>
        <row r="34">
          <cell r="D34">
            <v>437478.78</v>
          </cell>
        </row>
        <row r="35">
          <cell r="D35">
            <v>125529.56</v>
          </cell>
        </row>
        <row r="41">
          <cell r="D41">
            <v>30324856.84</v>
          </cell>
        </row>
        <row r="42">
          <cell r="D42">
            <v>149482218.25000003</v>
          </cell>
        </row>
        <row r="43">
          <cell r="D43">
            <v>75377587.280000001</v>
          </cell>
        </row>
      </sheetData>
      <sheetData sheetId="3">
        <row r="13">
          <cell r="D13">
            <v>456669</v>
          </cell>
        </row>
        <row r="14">
          <cell r="D14">
            <v>29526.42</v>
          </cell>
        </row>
        <row r="15">
          <cell r="D15">
            <v>17098665</v>
          </cell>
        </row>
        <row r="16">
          <cell r="D16">
            <v>8140414.3100000005</v>
          </cell>
        </row>
        <row r="20">
          <cell r="D20">
            <v>974896.09</v>
          </cell>
        </row>
        <row r="21">
          <cell r="D21">
            <v>272945.03000000003</v>
          </cell>
        </row>
        <row r="22">
          <cell r="D22">
            <v>1762310.8900000001</v>
          </cell>
        </row>
        <row r="23">
          <cell r="D23">
            <v>29615.98</v>
          </cell>
        </row>
        <row r="24">
          <cell r="D24">
            <v>1776.68</v>
          </cell>
        </row>
        <row r="26">
          <cell r="D26">
            <v>8618.24</v>
          </cell>
        </row>
        <row r="27">
          <cell r="D27">
            <v>3343520.74</v>
          </cell>
        </row>
        <row r="28">
          <cell r="D28">
            <v>8222</v>
          </cell>
        </row>
        <row r="29">
          <cell r="D29">
            <v>4793301.43</v>
          </cell>
        </row>
        <row r="30">
          <cell r="D30">
            <v>4988709.2699999996</v>
          </cell>
        </row>
        <row r="31">
          <cell r="D31">
            <v>23235.42</v>
          </cell>
        </row>
        <row r="36">
          <cell r="D36">
            <v>220439.35</v>
          </cell>
        </row>
        <row r="37">
          <cell r="D37">
            <v>-220439.35</v>
          </cell>
        </row>
        <row r="44">
          <cell r="D44">
            <v>245666219.64999998</v>
          </cell>
        </row>
      </sheetData>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FC65F-A225-4A7C-A664-62E56E531E54}">
  <dimension ref="A1:A10"/>
  <sheetViews>
    <sheetView tabSelected="1" workbookViewId="0"/>
  </sheetViews>
  <sheetFormatPr defaultColWidth="0" defaultRowHeight="12.3" zeroHeight="1"/>
  <cols>
    <col min="1" max="1" width="185.609375" bestFit="1" customWidth="1"/>
    <col min="2" max="16384" width="8.88671875" hidden="1"/>
  </cols>
  <sheetData>
    <row r="1" spans="1:1" ht="19.8">
      <c r="A1" s="147" t="s">
        <v>175</v>
      </c>
    </row>
    <row r="2" spans="1:1" ht="19.8">
      <c r="A2" s="148" t="s">
        <v>176</v>
      </c>
    </row>
    <row r="3" spans="1:1" ht="19.8">
      <c r="A3" s="149" t="s">
        <v>177</v>
      </c>
    </row>
    <row r="4" spans="1:1" ht="19.8">
      <c r="A4" s="149" t="s">
        <v>178</v>
      </c>
    </row>
    <row r="5" spans="1:1" ht="19.8">
      <c r="A5" s="149" t="s">
        <v>179</v>
      </c>
    </row>
    <row r="6" spans="1:1" ht="19.8">
      <c r="A6" s="150" t="s">
        <v>183</v>
      </c>
    </row>
    <row r="7" spans="1:1" ht="19.8">
      <c r="A7" s="149" t="s">
        <v>180</v>
      </c>
    </row>
    <row r="8" spans="1:1" ht="19.8">
      <c r="A8" s="149" t="s">
        <v>181</v>
      </c>
    </row>
    <row r="9" spans="1:1" ht="19.8">
      <c r="A9" s="150" t="s">
        <v>182</v>
      </c>
    </row>
    <row r="10" spans="1:1" ht="19.8">
      <c r="A10" s="147" t="s">
        <v>219</v>
      </c>
    </row>
  </sheetData>
  <hyperlinks>
    <hyperlink ref="A2" location="'Exhibit I'!A1" display="EXHIBIT I - Combined Balance Sheet/Statement of Net Position – Governmental Funds" xr:uid="{9769B87E-1681-41E4-8C1C-3873822589CD}"/>
    <hyperlink ref="A3" location="'Exhibit II'!A1" display="EXHIBIT II Combined Statement of Revenues, Expenditures and Changes in Fund Balances/Statement of Activities – Governmental Funds" xr:uid="{0FC9DD2E-1283-41D9-8F86-016461209AA4}"/>
    <hyperlink ref="A4" location="'Note 5 Long-term Liabilities'!A1" display="Note 5: Long-term Liabilities" xr:uid="{5C948603-7562-498B-987B-D1DA1430104F}"/>
    <hyperlink ref="A5" location="'Note 12 Interfund Activity'!A1" display="Note 12: Interfund Activity and Transactions" xr:uid="{DB869C15-37F0-48B8-ACBD-A615BCA7F413}"/>
    <hyperlink ref="A7" location="'Exhibit A-1'!A1" display="EXHIBIT A-1 Combined Balance Sheet/Statement of Net Position – Governmental Funds" xr:uid="{B78CD58B-38D8-4121-9ED7-C2CC70C8D9CA}"/>
    <hyperlink ref="A8" location="'Exhibit A-2'!A1" display="EXHIBIT A-2 Combined Statement of Revenues, Expenditures and Changes in Fund Balances/Statement of Activities – Governmental Funds" xr:uid="{06DDF474-AAFE-4946-B276-2EC998EC4327}"/>
    <hyperlink ref="A6" location="'Note 32- Governmental Fund Bal'!A1" display="Note 32- Governmental Fund Balance" xr:uid="{6ADC4799-D552-4D77-9EDF-C4C238C50BD1}"/>
    <hyperlink ref="A9" location="'Schedule 1A'!A1" display="Schedule 1A" xr:uid="{EC612FCB-953D-4459-9CEA-0AAAF71D427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XFC49"/>
  <sheetViews>
    <sheetView zoomScale="90" zoomScaleNormal="90" workbookViewId="0">
      <selection sqref="A1:G1"/>
    </sheetView>
  </sheetViews>
  <sheetFormatPr defaultColWidth="0" defaultRowHeight="15.3" zeroHeight="1"/>
  <cols>
    <col min="1" max="1" width="44.83203125" style="1" customWidth="1"/>
    <col min="2" max="2" width="26.27734375" style="1" bestFit="1" customWidth="1"/>
    <col min="3" max="3" width="28.27734375" style="1" bestFit="1" customWidth="1"/>
    <col min="4" max="4" width="29.1640625" style="1" bestFit="1" customWidth="1"/>
    <col min="5" max="5" width="35.83203125" style="1" bestFit="1" customWidth="1"/>
    <col min="6" max="6" width="19.71875" style="1" bestFit="1" customWidth="1"/>
    <col min="7" max="7" width="27.1640625" style="1" bestFit="1" customWidth="1"/>
    <col min="8" max="16383" width="6.44140625" style="3" hidden="1"/>
    <col min="16384" max="16384" width="0.1640625" style="3" customWidth="1"/>
  </cols>
  <sheetData>
    <row r="1" spans="1:9" s="12" customFormat="1">
      <c r="A1" s="165" t="s">
        <v>167</v>
      </c>
      <c r="B1" s="165"/>
      <c r="C1" s="165"/>
      <c r="D1" s="165"/>
      <c r="E1" s="165"/>
      <c r="F1" s="165"/>
      <c r="G1" s="165"/>
    </row>
    <row r="2" spans="1:9" s="8" customFormat="1" ht="17.399999999999999">
      <c r="A2" s="166" t="s">
        <v>123</v>
      </c>
      <c r="B2" s="166"/>
      <c r="C2" s="166"/>
      <c r="D2" s="166"/>
      <c r="E2" s="166"/>
      <c r="F2" s="166"/>
      <c r="G2" s="166"/>
      <c r="H2" s="13"/>
    </row>
    <row r="3" spans="1:9" s="11" customFormat="1" ht="15">
      <c r="A3" s="10" t="s">
        <v>184</v>
      </c>
      <c r="B3" s="73" t="s">
        <v>193</v>
      </c>
      <c r="C3" s="73" t="s">
        <v>194</v>
      </c>
      <c r="D3" s="74" t="s">
        <v>195</v>
      </c>
      <c r="E3" s="74" t="s">
        <v>196</v>
      </c>
      <c r="F3" s="74" t="s">
        <v>197</v>
      </c>
      <c r="G3" s="74" t="s">
        <v>198</v>
      </c>
    </row>
    <row r="4" spans="1:9" s="167" customFormat="1" ht="16.5" customHeight="1">
      <c r="A4" s="167" t="s">
        <v>31</v>
      </c>
    </row>
    <row r="5" spans="1:9" ht="16.2">
      <c r="A5" s="168" t="s">
        <v>35</v>
      </c>
      <c r="B5" s="168"/>
      <c r="C5" s="168"/>
      <c r="D5" s="168"/>
      <c r="E5" s="168"/>
      <c r="F5" s="168"/>
      <c r="G5" s="168"/>
      <c r="H5" s="12"/>
      <c r="I5" s="24"/>
    </row>
    <row r="6" spans="1:9" ht="16.2">
      <c r="A6" s="168" t="s">
        <v>43</v>
      </c>
      <c r="B6" s="168"/>
      <c r="C6" s="168"/>
      <c r="D6" s="168"/>
      <c r="E6" s="168"/>
      <c r="F6" s="168"/>
      <c r="G6" s="168"/>
      <c r="H6" s="12"/>
      <c r="I6" s="24"/>
    </row>
    <row r="7" spans="1:9" ht="16.2">
      <c r="A7" s="3" t="s">
        <v>15</v>
      </c>
      <c r="B7" s="19">
        <f>'[1]Exhibit_A-1'!D14</f>
        <v>81812778.390000001</v>
      </c>
      <c r="C7" s="19">
        <f>B7</f>
        <v>81812778.390000001</v>
      </c>
      <c r="D7" s="71">
        <v>0</v>
      </c>
      <c r="E7" s="71">
        <v>0</v>
      </c>
      <c r="F7" s="72">
        <v>0</v>
      </c>
      <c r="G7" s="19">
        <f>SUM(C7:F7)</f>
        <v>81812778.390000001</v>
      </c>
      <c r="H7" s="12"/>
      <c r="I7" s="24"/>
    </row>
    <row r="8" spans="1:9" ht="16.2">
      <c r="A8" s="1" t="s">
        <v>11</v>
      </c>
      <c r="B8" s="20">
        <f>'[1]Exhibit_A-1'!D15</f>
        <v>68831957.620000005</v>
      </c>
      <c r="C8" s="20">
        <f>B8</f>
        <v>68831957.620000005</v>
      </c>
      <c r="D8" s="71">
        <v>0</v>
      </c>
      <c r="E8" s="71">
        <v>0</v>
      </c>
      <c r="F8" s="72">
        <v>0</v>
      </c>
      <c r="G8" s="20">
        <f>SUM(C8:F8)</f>
        <v>68831957.620000005</v>
      </c>
      <c r="H8" s="12"/>
      <c r="I8" s="24"/>
    </row>
    <row r="9" spans="1:9" ht="16.2">
      <c r="A9" s="164" t="s">
        <v>12</v>
      </c>
      <c r="B9" s="164"/>
      <c r="C9" s="164"/>
      <c r="D9" s="164"/>
      <c r="E9" s="164"/>
      <c r="F9" s="164"/>
      <c r="G9" s="164"/>
      <c r="H9" s="12"/>
      <c r="I9" s="24"/>
    </row>
    <row r="10" spans="1:9" ht="16.2">
      <c r="A10" s="20" t="s">
        <v>75</v>
      </c>
      <c r="B10" s="20">
        <f>'[1]Exhibit_A-1'!D17</f>
        <v>669797.31999999995</v>
      </c>
      <c r="C10" s="20">
        <f>B10</f>
        <v>669797.31999999995</v>
      </c>
      <c r="D10" s="71">
        <v>0</v>
      </c>
      <c r="E10" s="71">
        <v>0</v>
      </c>
      <c r="F10" s="72">
        <v>0</v>
      </c>
      <c r="G10" s="20">
        <f>SUM(C10:F10)</f>
        <v>669797.31999999995</v>
      </c>
      <c r="H10" s="12"/>
      <c r="I10" s="24"/>
    </row>
    <row r="11" spans="1:9" s="1" customFormat="1" ht="16.2">
      <c r="A11" s="20" t="s">
        <v>119</v>
      </c>
      <c r="B11" s="20">
        <f>'[1]Exhibit_A-1'!D18</f>
        <v>3133577.5999999996</v>
      </c>
      <c r="C11" s="20">
        <f>B11</f>
        <v>3133577.5999999996</v>
      </c>
      <c r="D11" s="71">
        <v>0</v>
      </c>
      <c r="E11" s="71">
        <v>0</v>
      </c>
      <c r="F11" s="72">
        <v>0</v>
      </c>
      <c r="G11" s="20">
        <f>SUM(C11:F11)</f>
        <v>3133577.5999999996</v>
      </c>
      <c r="I11" s="24"/>
    </row>
    <row r="12" spans="1:9" s="1" customFormat="1" ht="16.2">
      <c r="A12" s="20" t="s">
        <v>120</v>
      </c>
      <c r="B12" s="20">
        <f>'[1]Exhibit_A-1'!D19</f>
        <v>51569.280000000006</v>
      </c>
      <c r="C12" s="20">
        <f>B12</f>
        <v>51569.280000000006</v>
      </c>
      <c r="D12" s="71">
        <v>0</v>
      </c>
      <c r="E12" s="71">
        <v>0</v>
      </c>
      <c r="F12" s="72">
        <v>0</v>
      </c>
      <c r="G12" s="20">
        <f>SUM(C12:F12)</f>
        <v>51569.280000000006</v>
      </c>
      <c r="I12" s="24"/>
    </row>
    <row r="13" spans="1:9" ht="16.2">
      <c r="A13" s="20" t="s">
        <v>26</v>
      </c>
      <c r="B13" s="20">
        <f>'[1]Exhibit_A-1'!D20</f>
        <v>15165369.289999999</v>
      </c>
      <c r="C13" s="20">
        <f>B13</f>
        <v>15165369.289999999</v>
      </c>
      <c r="D13" s="71">
        <v>0</v>
      </c>
      <c r="E13" s="71">
        <v>0</v>
      </c>
      <c r="F13" s="72">
        <v>0</v>
      </c>
      <c r="G13" s="20">
        <f>SUM(C13:F13)</f>
        <v>15165369.289999999</v>
      </c>
      <c r="H13" s="12"/>
      <c r="I13" s="24"/>
    </row>
    <row r="14" spans="1:9" ht="16.2">
      <c r="A14" s="1" t="s">
        <v>25</v>
      </c>
      <c r="B14" s="69">
        <f>SUM(B7:B13)</f>
        <v>169665049.49999997</v>
      </c>
      <c r="C14" s="69">
        <f>SUM(C7:C13)</f>
        <v>169665049.49999997</v>
      </c>
      <c r="D14" s="69">
        <v>0</v>
      </c>
      <c r="E14" s="69">
        <v>0</v>
      </c>
      <c r="F14" s="69">
        <v>0</v>
      </c>
      <c r="G14" s="69">
        <f>SUM(G7:G13)</f>
        <v>169665049.49999997</v>
      </c>
      <c r="H14" s="12"/>
      <c r="I14" s="24"/>
    </row>
    <row r="15" spans="1:9" ht="16.2">
      <c r="A15" s="164" t="s">
        <v>44</v>
      </c>
      <c r="B15" s="164"/>
      <c r="C15" s="164"/>
      <c r="D15" s="164"/>
      <c r="E15" s="164"/>
      <c r="F15" s="164"/>
      <c r="G15" s="164"/>
      <c r="H15" s="12"/>
      <c r="I15" s="24"/>
    </row>
    <row r="16" spans="1:9" ht="16.2">
      <c r="A16" s="1" t="s">
        <v>119</v>
      </c>
      <c r="B16" s="20">
        <f>'[1]Exhibit_A-1'!D23</f>
        <v>15108686.529999999</v>
      </c>
      <c r="C16" s="20">
        <f>B16</f>
        <v>15108686.529999999</v>
      </c>
      <c r="D16" s="71">
        <v>0</v>
      </c>
      <c r="E16" s="71">
        <v>0</v>
      </c>
      <c r="F16" s="71">
        <v>0</v>
      </c>
      <c r="G16" s="20">
        <f>SUM(C16:F16)</f>
        <v>15108686.529999999</v>
      </c>
      <c r="H16" s="12"/>
      <c r="I16" s="24"/>
    </row>
    <row r="17" spans="1:10" ht="16.2">
      <c r="A17" s="2" t="s">
        <v>26</v>
      </c>
      <c r="B17" s="20">
        <f>'[1]Exhibit_A-1'!D24</f>
        <v>71154434.929999992</v>
      </c>
      <c r="C17" s="20">
        <f>B17</f>
        <v>71154434.929999992</v>
      </c>
      <c r="D17" s="71">
        <v>0</v>
      </c>
      <c r="E17" s="71">
        <v>0</v>
      </c>
      <c r="F17" s="71">
        <v>0</v>
      </c>
      <c r="G17" s="20">
        <f>SUM(C17:F17)</f>
        <v>71154434.929999992</v>
      </c>
      <c r="H17" s="12"/>
      <c r="I17" s="24"/>
    </row>
    <row r="18" spans="1:10" ht="16.2">
      <c r="A18" s="1" t="s">
        <v>28</v>
      </c>
      <c r="B18" s="69">
        <f>SUM(B15:B17)</f>
        <v>86263121.459999993</v>
      </c>
      <c r="C18" s="69">
        <f>SUM(C15:C17)</f>
        <v>86263121.459999993</v>
      </c>
      <c r="D18" s="69">
        <v>0</v>
      </c>
      <c r="E18" s="69">
        <v>0</v>
      </c>
      <c r="F18" s="69">
        <v>0</v>
      </c>
      <c r="G18" s="69">
        <f>SUM(G15:G17)</f>
        <v>86263121.459999993</v>
      </c>
      <c r="H18" s="12"/>
      <c r="I18" s="24"/>
    </row>
    <row r="19" spans="1:10" ht="16.5" thickBot="1">
      <c r="A19" s="1" t="s">
        <v>49</v>
      </c>
      <c r="B19" s="26">
        <f>B14+B18</f>
        <v>255928170.95999998</v>
      </c>
      <c r="C19" s="26">
        <f>C14+C18</f>
        <v>255928170.95999998</v>
      </c>
      <c r="D19" s="26">
        <f>D14+D18</f>
        <v>0</v>
      </c>
      <c r="E19" s="26">
        <f>E14+E18</f>
        <v>0</v>
      </c>
      <c r="F19" s="26">
        <f>F14+F18</f>
        <v>0</v>
      </c>
      <c r="G19" s="26">
        <f>SUM(G14+G18)</f>
        <v>255928170.95999998</v>
      </c>
      <c r="H19" s="12"/>
      <c r="I19" s="24"/>
    </row>
    <row r="20" spans="1:10" ht="16.5" thickTop="1">
      <c r="A20" s="167" t="s">
        <v>70</v>
      </c>
      <c r="B20" s="167"/>
      <c r="C20" s="167"/>
      <c r="D20" s="167"/>
      <c r="E20" s="167"/>
      <c r="F20" s="167"/>
      <c r="G20" s="167"/>
      <c r="H20" s="12"/>
      <c r="I20" s="24"/>
    </row>
    <row r="21" spans="1:10" ht="16.2">
      <c r="A21" s="168" t="s">
        <v>83</v>
      </c>
      <c r="B21" s="168"/>
      <c r="C21" s="168"/>
      <c r="D21" s="168"/>
      <c r="E21" s="168"/>
      <c r="F21" s="168"/>
      <c r="G21" s="168"/>
      <c r="H21" s="12"/>
      <c r="I21" s="24"/>
      <c r="J21" s="31"/>
    </row>
    <row r="22" spans="1:10" ht="16.2">
      <c r="A22" s="168" t="s">
        <v>71</v>
      </c>
      <c r="B22" s="168"/>
      <c r="C22" s="168"/>
      <c r="D22" s="168"/>
      <c r="E22" s="168"/>
      <c r="F22" s="168"/>
      <c r="G22" s="168"/>
      <c r="H22" s="12"/>
      <c r="I22" s="24"/>
    </row>
    <row r="23" spans="1:10" ht="16.2">
      <c r="A23" s="1" t="s">
        <v>47</v>
      </c>
      <c r="B23" s="19">
        <f>'[1]Exhibit_A-1'!D31</f>
        <v>58240.89</v>
      </c>
      <c r="C23" s="19">
        <f t="shared" ref="C23:C28" si="0">B23</f>
        <v>58240.89</v>
      </c>
      <c r="D23" s="71">
        <v>0</v>
      </c>
      <c r="E23" s="71">
        <v>0</v>
      </c>
      <c r="F23" s="71">
        <v>0</v>
      </c>
      <c r="G23" s="19">
        <f>SUM(C23:F23)</f>
        <v>58240.89</v>
      </c>
      <c r="H23" s="12"/>
      <c r="I23" s="24"/>
    </row>
    <row r="24" spans="1:10" ht="16.2">
      <c r="A24" s="1" t="s">
        <v>48</v>
      </c>
      <c r="B24" s="20">
        <f>'[1]Exhibit_A-1'!D32</f>
        <v>121835.63</v>
      </c>
      <c r="C24" s="20">
        <f t="shared" si="0"/>
        <v>121835.63</v>
      </c>
      <c r="D24" s="71">
        <v>0</v>
      </c>
      <c r="E24" s="71">
        <v>0</v>
      </c>
      <c r="F24" s="71">
        <v>0</v>
      </c>
      <c r="G24" s="20">
        <f t="shared" ref="G24:G26" si="1">SUM(C24:F24)</f>
        <v>121835.63</v>
      </c>
      <c r="H24" s="12"/>
      <c r="I24" s="24"/>
    </row>
    <row r="25" spans="1:10" s="1" customFormat="1" ht="16.2">
      <c r="A25" s="1" t="s">
        <v>121</v>
      </c>
      <c r="B25" s="20">
        <f>'[1]Exhibit_A-1'!D33</f>
        <v>423.73</v>
      </c>
      <c r="C25" s="20">
        <f t="shared" si="0"/>
        <v>423.73</v>
      </c>
      <c r="D25" s="71">
        <v>0</v>
      </c>
      <c r="E25" s="71">
        <v>0</v>
      </c>
      <c r="F25" s="71">
        <v>0</v>
      </c>
      <c r="G25" s="20">
        <f t="shared" si="1"/>
        <v>423.73</v>
      </c>
      <c r="I25" s="24"/>
    </row>
    <row r="26" spans="1:10" ht="16.2">
      <c r="A26" s="1" t="s">
        <v>80</v>
      </c>
      <c r="B26" s="20">
        <f>'[1]Exhibit_A-1'!D34</f>
        <v>437478.78</v>
      </c>
      <c r="C26" s="20">
        <f t="shared" si="0"/>
        <v>437478.78</v>
      </c>
      <c r="D26" s="71">
        <v>0</v>
      </c>
      <c r="E26" s="71">
        <v>0</v>
      </c>
      <c r="F26" s="71">
        <v>0</v>
      </c>
      <c r="G26" s="20">
        <f t="shared" si="1"/>
        <v>437478.78</v>
      </c>
      <c r="H26" s="12"/>
      <c r="I26" s="24"/>
    </row>
    <row r="27" spans="1:10" ht="16.2">
      <c r="A27" s="1" t="s">
        <v>81</v>
      </c>
      <c r="B27" s="71">
        <v>0</v>
      </c>
      <c r="C27" s="71">
        <v>0</v>
      </c>
      <c r="D27" s="71">
        <v>0</v>
      </c>
      <c r="E27" s="70">
        <v>68621.149999999994</v>
      </c>
      <c r="F27" s="71">
        <v>0</v>
      </c>
      <c r="G27" s="20">
        <f>SUM(C27:F27)</f>
        <v>68621.149999999994</v>
      </c>
      <c r="H27" s="12"/>
      <c r="I27" s="24"/>
    </row>
    <row r="28" spans="1:10" ht="16.2">
      <c r="A28" s="1" t="s">
        <v>68</v>
      </c>
      <c r="B28" s="20">
        <f>'[1]Exhibit_A-1'!D35</f>
        <v>125529.56</v>
      </c>
      <c r="C28" s="20">
        <f t="shared" si="0"/>
        <v>125529.56</v>
      </c>
      <c r="D28" s="71">
        <v>0</v>
      </c>
      <c r="E28" s="71">
        <v>0</v>
      </c>
      <c r="F28" s="71">
        <v>0</v>
      </c>
      <c r="G28" s="20">
        <f>SUM(C28:F28)</f>
        <v>125529.56</v>
      </c>
      <c r="H28" s="12"/>
      <c r="I28" s="24"/>
    </row>
    <row r="29" spans="1:10" ht="16.2">
      <c r="A29" s="1" t="s">
        <v>82</v>
      </c>
      <c r="B29" s="69">
        <f>SUM(B23:B28)</f>
        <v>743508.59000000008</v>
      </c>
      <c r="C29" s="69">
        <f>SUM(C23:C28)</f>
        <v>743508.59000000008</v>
      </c>
      <c r="D29" s="69">
        <f t="shared" ref="D29:F29" si="2">SUM(D23:D28)</f>
        <v>0</v>
      </c>
      <c r="E29" s="69">
        <f t="shared" si="2"/>
        <v>68621.149999999994</v>
      </c>
      <c r="F29" s="69">
        <f t="shared" si="2"/>
        <v>0</v>
      </c>
      <c r="G29" s="69">
        <f>SUM(G23:G28)</f>
        <v>812129.74</v>
      </c>
      <c r="H29" s="12"/>
      <c r="I29" s="24"/>
    </row>
    <row r="30" spans="1:10" ht="16.2">
      <c r="A30" s="164" t="s">
        <v>84</v>
      </c>
      <c r="B30" s="164"/>
      <c r="C30" s="164"/>
      <c r="D30" s="164"/>
      <c r="E30" s="164"/>
      <c r="F30" s="164"/>
      <c r="G30" s="164"/>
      <c r="H30" s="12"/>
      <c r="I30" s="24"/>
    </row>
    <row r="31" spans="1:10" ht="16.2" hidden="1">
      <c r="A31" s="1" t="s">
        <v>81</v>
      </c>
      <c r="B31" s="71">
        <v>0</v>
      </c>
      <c r="C31" s="71">
        <v>0</v>
      </c>
      <c r="D31" s="71">
        <v>0</v>
      </c>
      <c r="E31" s="70">
        <v>24404.68</v>
      </c>
      <c r="F31" s="71">
        <v>0</v>
      </c>
      <c r="G31" s="20">
        <f>SUM(C31:F31)</f>
        <v>24404.68</v>
      </c>
      <c r="H31" s="12"/>
      <c r="I31" s="24"/>
    </row>
    <row r="32" spans="1:10" ht="16.2">
      <c r="A32" s="1" t="s">
        <v>53</v>
      </c>
      <c r="B32" s="69">
        <f>SUM(B30:B31)</f>
        <v>0</v>
      </c>
      <c r="C32" s="69">
        <f>SUM(C30:C31)</f>
        <v>0</v>
      </c>
      <c r="D32" s="69">
        <f>SUM(D30:D31)</f>
        <v>0</v>
      </c>
      <c r="E32" s="69">
        <f>SUM(E30:E31)</f>
        <v>24404.68</v>
      </c>
      <c r="F32" s="69">
        <f>SUM(F30:F31)</f>
        <v>0</v>
      </c>
      <c r="G32" s="69">
        <f>SUM(G31)</f>
        <v>24404.68</v>
      </c>
      <c r="H32" s="12"/>
      <c r="I32" s="24"/>
    </row>
    <row r="33" spans="1:9" ht="16.5" thickBot="1">
      <c r="A33" s="1" t="s">
        <v>54</v>
      </c>
      <c r="B33" s="27">
        <f t="shared" ref="B33:F33" si="3">B29+B32</f>
        <v>743508.59000000008</v>
      </c>
      <c r="C33" s="27">
        <f t="shared" si="3"/>
        <v>743508.59000000008</v>
      </c>
      <c r="D33" s="27">
        <f t="shared" si="3"/>
        <v>0</v>
      </c>
      <c r="E33" s="27">
        <f>E29+E32</f>
        <v>93025.829999999987</v>
      </c>
      <c r="F33" s="27">
        <f t="shared" si="3"/>
        <v>0</v>
      </c>
      <c r="G33" s="27">
        <f>G29+G32</f>
        <v>836534.42</v>
      </c>
      <c r="H33" s="12"/>
      <c r="I33" s="24"/>
    </row>
    <row r="34" spans="1:9" ht="16.5" thickTop="1">
      <c r="A34" s="167" t="s">
        <v>65</v>
      </c>
      <c r="B34" s="167"/>
      <c r="C34" s="167"/>
      <c r="D34" s="167"/>
      <c r="E34" s="167"/>
      <c r="F34" s="167"/>
      <c r="G34" s="167"/>
      <c r="H34" s="12"/>
      <c r="I34" s="32"/>
    </row>
    <row r="35" spans="1:9" ht="16.2">
      <c r="A35" s="164" t="s">
        <v>55</v>
      </c>
      <c r="B35" s="164"/>
      <c r="C35" s="164"/>
      <c r="D35" s="164"/>
      <c r="E35" s="164"/>
      <c r="F35" s="164"/>
      <c r="G35" s="164"/>
      <c r="H35" s="12"/>
      <c r="I35" s="32"/>
    </row>
    <row r="36" spans="1:9" ht="16.2">
      <c r="A36" s="29" t="s">
        <v>122</v>
      </c>
      <c r="B36" s="20">
        <f>'[1]Exhibit_A-1'!D41</f>
        <v>30324856.84</v>
      </c>
      <c r="C36" s="20">
        <f>+B36</f>
        <v>30324856.84</v>
      </c>
      <c r="D36" s="71">
        <v>0</v>
      </c>
      <c r="E36" s="71">
        <v>0</v>
      </c>
      <c r="F36" s="71">
        <v>0</v>
      </c>
      <c r="G36" s="20">
        <f>SUM(C36:F36)</f>
        <v>30324856.84</v>
      </c>
      <c r="H36" s="12"/>
      <c r="I36" s="32"/>
    </row>
    <row r="37" spans="1:9" ht="16.2">
      <c r="A37" s="2" t="s">
        <v>2</v>
      </c>
      <c r="B37" s="35">
        <f>'[1]Exhibit_A-1'!D42</f>
        <v>149482218.25000003</v>
      </c>
      <c r="C37" s="20">
        <f>+B37</f>
        <v>149482218.25000003</v>
      </c>
      <c r="D37" s="71">
        <v>0</v>
      </c>
      <c r="E37" s="71">
        <v>0</v>
      </c>
      <c r="F37" s="71">
        <v>0</v>
      </c>
      <c r="G37" s="20">
        <f>SUM(C37:F37)</f>
        <v>149482218.25000003</v>
      </c>
      <c r="H37" s="12"/>
      <c r="I37" s="32"/>
    </row>
    <row r="38" spans="1:9" ht="16.2">
      <c r="A38" s="2" t="s">
        <v>58</v>
      </c>
      <c r="B38" s="34">
        <f>'[1]Exhibit_A-1'!D43</f>
        <v>75377587.280000001</v>
      </c>
      <c r="C38" s="20">
        <f>+B38</f>
        <v>75377587.280000001</v>
      </c>
      <c r="D38" s="71">
        <v>0</v>
      </c>
      <c r="E38" s="71">
        <v>0</v>
      </c>
      <c r="F38" s="71">
        <v>0</v>
      </c>
      <c r="G38" s="20">
        <f>SUM(C38:F38)</f>
        <v>75377587.280000001</v>
      </c>
      <c r="H38" s="12"/>
      <c r="I38" s="32"/>
    </row>
    <row r="39" spans="1:9" ht="16.2">
      <c r="A39" s="1" t="s">
        <v>1</v>
      </c>
      <c r="B39" s="69">
        <f>SUM(B36:B38)</f>
        <v>255184662.37000003</v>
      </c>
      <c r="C39" s="69">
        <f>SUM(C36:C38)</f>
        <v>255184662.37000003</v>
      </c>
      <c r="D39" s="69">
        <f t="shared" ref="D39:F39" si="4">SUM(D36:D38)</f>
        <v>0</v>
      </c>
      <c r="E39" s="69">
        <f t="shared" si="4"/>
        <v>0</v>
      </c>
      <c r="F39" s="69">
        <f t="shared" si="4"/>
        <v>0</v>
      </c>
      <c r="G39" s="69">
        <f>SUM(G36:G38)</f>
        <v>255184662.37000003</v>
      </c>
      <c r="H39" s="12"/>
      <c r="I39" s="24"/>
    </row>
    <row r="40" spans="1:9" ht="16.5" thickBot="1">
      <c r="A40" s="1" t="s">
        <v>37</v>
      </c>
      <c r="B40" s="26">
        <f>+B39+B33</f>
        <v>255928170.96000004</v>
      </c>
      <c r="C40" s="26">
        <f>C33+C39</f>
        <v>255928170.96000004</v>
      </c>
      <c r="D40" s="170" t="s">
        <v>192</v>
      </c>
      <c r="E40" s="170"/>
      <c r="F40" s="170"/>
      <c r="G40" s="170"/>
      <c r="H40" s="12"/>
      <c r="I40" s="24"/>
    </row>
    <row r="41" spans="1:9" ht="16.5" thickTop="1">
      <c r="A41" s="167" t="s">
        <v>60</v>
      </c>
      <c r="B41" s="167"/>
      <c r="C41" s="167"/>
      <c r="D41" s="167"/>
      <c r="E41" s="167"/>
      <c r="F41" s="167"/>
      <c r="G41" s="167"/>
      <c r="H41" s="12"/>
      <c r="I41" s="24"/>
    </row>
    <row r="42" spans="1:9" ht="16.2">
      <c r="A42" s="1" t="s">
        <v>61</v>
      </c>
      <c r="B42" s="20">
        <f>+B40</f>
        <v>255928170.96000004</v>
      </c>
      <c r="C42" s="169" t="s">
        <v>192</v>
      </c>
      <c r="D42" s="169"/>
      <c r="E42" s="169"/>
      <c r="F42" s="169"/>
      <c r="G42" s="169"/>
      <c r="H42" s="12"/>
      <c r="I42" s="24"/>
    </row>
    <row r="43" spans="1:9" ht="16.2">
      <c r="A43" s="164" t="s">
        <v>30</v>
      </c>
      <c r="B43" s="164"/>
      <c r="C43" s="164"/>
      <c r="D43" s="164"/>
      <c r="E43" s="164"/>
      <c r="F43" s="164"/>
      <c r="G43" s="164"/>
      <c r="H43" s="12"/>
      <c r="I43" s="24"/>
    </row>
    <row r="44" spans="1:9" ht="16.2">
      <c r="A44" s="164" t="s">
        <v>50</v>
      </c>
      <c r="B44" s="164"/>
      <c r="C44" s="164"/>
      <c r="D44" s="71">
        <v>0</v>
      </c>
      <c r="E44" s="20">
        <f>-E33</f>
        <v>-93025.829999999987</v>
      </c>
      <c r="F44" s="71">
        <v>0</v>
      </c>
      <c r="G44" s="20">
        <f>SUM(D44:F44)</f>
        <v>-93025.829999999987</v>
      </c>
      <c r="H44" s="12"/>
      <c r="I44" s="24"/>
    </row>
    <row r="45" spans="1:9" ht="16.5" thickBot="1">
      <c r="A45" s="164" t="s">
        <v>62</v>
      </c>
      <c r="B45" s="164"/>
      <c r="C45" s="164"/>
      <c r="D45" s="26">
        <f>SUM(D44)</f>
        <v>0</v>
      </c>
      <c r="E45" s="26">
        <f>SUM(E44)</f>
        <v>-93025.829999999987</v>
      </c>
      <c r="F45" s="26">
        <f>SUM(F44)</f>
        <v>0</v>
      </c>
      <c r="G45" s="26">
        <f>+G39+G44</f>
        <v>255091636.54000002</v>
      </c>
      <c r="H45" s="12"/>
      <c r="I45" s="24"/>
    </row>
    <row r="46" spans="1:9" s="173" customFormat="1" ht="18" thickTop="1">
      <c r="A46" s="173" t="s">
        <v>7</v>
      </c>
    </row>
    <row r="47" spans="1:9" s="155" customFormat="1" ht="17.7" hidden="1">
      <c r="G47" s="156"/>
    </row>
    <row r="48" spans="1:9" s="157" customFormat="1" ht="17.7">
      <c r="A48" s="171" t="s">
        <v>185</v>
      </c>
      <c r="B48" s="171"/>
      <c r="C48" s="171"/>
      <c r="D48" s="171"/>
      <c r="E48" s="171"/>
      <c r="F48" s="171"/>
      <c r="G48" s="171"/>
    </row>
    <row r="49" spans="1:7" s="157" customFormat="1" ht="17.7">
      <c r="A49" s="172" t="s">
        <v>186</v>
      </c>
      <c r="B49" s="172"/>
      <c r="C49" s="172"/>
      <c r="D49" s="172"/>
      <c r="E49" s="172"/>
      <c r="F49" s="172"/>
      <c r="G49" s="172"/>
    </row>
  </sheetData>
  <mergeCells count="22">
    <mergeCell ref="A48:G48"/>
    <mergeCell ref="A49:G49"/>
    <mergeCell ref="A46:XFD46"/>
    <mergeCell ref="A20:G20"/>
    <mergeCell ref="A21:G21"/>
    <mergeCell ref="A22:G22"/>
    <mergeCell ref="A15:G15"/>
    <mergeCell ref="C42:G42"/>
    <mergeCell ref="A43:G43"/>
    <mergeCell ref="A44:C44"/>
    <mergeCell ref="A45:C45"/>
    <mergeCell ref="A30:G30"/>
    <mergeCell ref="A34:G34"/>
    <mergeCell ref="A35:G35"/>
    <mergeCell ref="A41:G41"/>
    <mergeCell ref="D40:G40"/>
    <mergeCell ref="A9:G9"/>
    <mergeCell ref="A1:G1"/>
    <mergeCell ref="A2:G2"/>
    <mergeCell ref="A4:XFD4"/>
    <mergeCell ref="A5:G5"/>
    <mergeCell ref="A6:G6"/>
  </mergeCells>
  <phoneticPr fontId="8"/>
  <hyperlinks>
    <hyperlink ref="A48" location="'Table of Contents'!A1" display="Return to TOC" xr:uid="{36A79E9C-A66E-4980-8A05-D7849DDC0754}"/>
  </hyperlinks>
  <printOptions horizontalCentered="1"/>
  <pageMargins left="0.75" right="0.75" top="1.1000000000000001" bottom="0.87" header="0" footer="0"/>
  <pageSetup scale="65" orientation="portrait" horizontalDpi="1200" verticalDpi="1200" r:id="rId1"/>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44"/>
  <sheetViews>
    <sheetView zoomScaleNormal="100" workbookViewId="0">
      <selection sqref="A1:G1"/>
    </sheetView>
  </sheetViews>
  <sheetFormatPr defaultColWidth="0" defaultRowHeight="15.3" zeroHeight="1"/>
  <cols>
    <col min="1" max="1" width="44" style="2" customWidth="1"/>
    <col min="2" max="2" width="26.27734375" style="1" bestFit="1" customWidth="1"/>
    <col min="3" max="3" width="27.71875" style="1" bestFit="1" customWidth="1"/>
    <col min="4" max="4" width="29.1640625" style="1" bestFit="1" customWidth="1"/>
    <col min="5" max="5" width="35.83203125" style="1" bestFit="1" customWidth="1"/>
    <col min="6" max="6" width="19.71875" style="1" bestFit="1" customWidth="1"/>
    <col min="7" max="7" width="23.83203125" style="1" bestFit="1" customWidth="1"/>
    <col min="8" max="8" width="12.71875" style="1" hidden="1" customWidth="1"/>
    <col min="9" max="9" width="0" style="1" hidden="1" customWidth="1"/>
    <col min="10" max="16384" width="10.83203125" style="1" hidden="1"/>
  </cols>
  <sheetData>
    <row r="1" spans="1:9" s="12" customFormat="1">
      <c r="A1" s="165" t="s">
        <v>168</v>
      </c>
      <c r="B1" s="165"/>
      <c r="C1" s="165"/>
      <c r="D1" s="165"/>
      <c r="E1" s="165"/>
      <c r="F1" s="165"/>
      <c r="G1" s="165"/>
    </row>
    <row r="2" spans="1:9" s="8" customFormat="1" ht="17.399999999999999">
      <c r="A2" s="166" t="s">
        <v>123</v>
      </c>
      <c r="B2" s="166"/>
      <c r="C2" s="166"/>
      <c r="D2" s="166"/>
      <c r="E2" s="166"/>
      <c r="F2" s="166"/>
      <c r="G2" s="166"/>
      <c r="H2" s="13"/>
    </row>
    <row r="3" spans="1:9" s="11" customFormat="1" ht="15">
      <c r="A3" s="10" t="s">
        <v>184</v>
      </c>
      <c r="B3" s="73" t="s">
        <v>200</v>
      </c>
      <c r="C3" s="74" t="s">
        <v>201</v>
      </c>
      <c r="D3" s="74" t="s">
        <v>195</v>
      </c>
      <c r="E3" s="74" t="s">
        <v>196</v>
      </c>
      <c r="F3" s="77" t="s">
        <v>197</v>
      </c>
      <c r="G3" s="74" t="s">
        <v>202</v>
      </c>
    </row>
    <row r="4" spans="1:9" s="12" customFormat="1" ht="16.2">
      <c r="A4" s="167" t="s">
        <v>41</v>
      </c>
      <c r="B4" s="167"/>
      <c r="C4" s="167"/>
      <c r="D4" s="167"/>
      <c r="E4" s="167"/>
      <c r="F4" s="167"/>
      <c r="G4" s="167"/>
      <c r="I4" s="24"/>
    </row>
    <row r="5" spans="1:9" ht="16.2">
      <c r="A5" s="168" t="s">
        <v>51</v>
      </c>
      <c r="B5" s="168"/>
      <c r="C5" s="168"/>
      <c r="D5" s="168"/>
      <c r="E5" s="168"/>
      <c r="F5" s="168"/>
      <c r="G5" s="168"/>
      <c r="H5" s="12"/>
      <c r="I5" s="24"/>
    </row>
    <row r="6" spans="1:9" ht="16.2">
      <c r="A6" s="2" t="s">
        <v>72</v>
      </c>
      <c r="B6" s="19">
        <f>'[1]Exhibit_A-2'!D13</f>
        <v>456669</v>
      </c>
      <c r="C6" s="19">
        <f>B6</f>
        <v>456669</v>
      </c>
      <c r="D6" s="79">
        <v>0</v>
      </c>
      <c r="E6" s="79">
        <v>0</v>
      </c>
      <c r="F6" s="79">
        <v>0</v>
      </c>
      <c r="G6" s="19">
        <f>SUM(C6:F6)</f>
        <v>456669</v>
      </c>
      <c r="H6" s="12"/>
      <c r="I6" s="24"/>
    </row>
    <row r="7" spans="1:9" ht="16.2">
      <c r="A7" s="2" t="s">
        <v>73</v>
      </c>
      <c r="B7" s="20">
        <f>'[1]Exhibit_A-2'!D14</f>
        <v>29526.42</v>
      </c>
      <c r="C7" s="20">
        <f>B7</f>
        <v>29526.42</v>
      </c>
      <c r="D7" s="79">
        <v>0</v>
      </c>
      <c r="E7" s="79">
        <v>0</v>
      </c>
      <c r="F7" s="79">
        <v>0</v>
      </c>
      <c r="G7" s="20">
        <f>SUM(C7:F7)</f>
        <v>29526.42</v>
      </c>
      <c r="H7" s="12"/>
      <c r="I7" s="24"/>
    </row>
    <row r="8" spans="1:9" ht="16.2">
      <c r="A8" s="2" t="s">
        <v>9</v>
      </c>
      <c r="B8" s="20">
        <f>'[1]Exhibit_A-2'!D15</f>
        <v>17098665</v>
      </c>
      <c r="C8" s="20">
        <f>B8</f>
        <v>17098665</v>
      </c>
      <c r="D8" s="79">
        <v>0</v>
      </c>
      <c r="E8" s="79">
        <v>0</v>
      </c>
      <c r="F8" s="79">
        <v>0</v>
      </c>
      <c r="G8" s="20">
        <f>SUM(C8:F8)</f>
        <v>17098665</v>
      </c>
      <c r="H8" s="12"/>
      <c r="I8" s="24"/>
    </row>
    <row r="9" spans="1:9" ht="16.2">
      <c r="A9" s="2" t="s">
        <v>6</v>
      </c>
      <c r="B9" s="20">
        <f>'[1]Exhibit_A-2'!D16</f>
        <v>8140414.3100000005</v>
      </c>
      <c r="C9" s="20">
        <f>B9</f>
        <v>8140414.3100000005</v>
      </c>
      <c r="D9" s="79">
        <v>0</v>
      </c>
      <c r="E9" s="79">
        <v>0</v>
      </c>
      <c r="F9" s="79">
        <v>0</v>
      </c>
      <c r="G9" s="20">
        <f>SUM(C9:F9)</f>
        <v>8140414.3100000005</v>
      </c>
      <c r="H9" s="12"/>
      <c r="I9" s="24"/>
    </row>
    <row r="10" spans="1:9" ht="16.2">
      <c r="A10" s="18" t="s">
        <v>42</v>
      </c>
      <c r="B10" s="69">
        <f t="shared" ref="B10:G10" si="0">SUM(B6:B9)</f>
        <v>25725274.730000004</v>
      </c>
      <c r="C10" s="69">
        <f t="shared" si="0"/>
        <v>25725274.730000004</v>
      </c>
      <c r="D10" s="69">
        <f t="shared" si="0"/>
        <v>0</v>
      </c>
      <c r="E10" s="69">
        <f>SUM(E6:E9)</f>
        <v>0</v>
      </c>
      <c r="F10" s="69">
        <f t="shared" si="0"/>
        <v>0</v>
      </c>
      <c r="G10" s="69">
        <f t="shared" si="0"/>
        <v>25725274.730000004</v>
      </c>
      <c r="H10" s="12"/>
      <c r="I10" s="24"/>
    </row>
    <row r="11" spans="1:9" ht="16.2">
      <c r="A11" s="167" t="s">
        <v>32</v>
      </c>
      <c r="B11" s="167"/>
      <c r="C11" s="167"/>
      <c r="D11" s="167"/>
      <c r="E11" s="167"/>
      <c r="F11" s="167"/>
      <c r="G11" s="167"/>
      <c r="H11" s="12"/>
      <c r="I11" s="24"/>
    </row>
    <row r="12" spans="1:9" ht="16.2">
      <c r="A12" s="2" t="s">
        <v>3</v>
      </c>
      <c r="B12" s="20">
        <f>'[1]Exhibit_A-2'!D20</f>
        <v>974896.09</v>
      </c>
      <c r="C12" s="20">
        <f t="shared" ref="C12:C23" si="1">B12</f>
        <v>974896.09</v>
      </c>
      <c r="D12" s="79">
        <v>0</v>
      </c>
      <c r="E12" s="70">
        <v>-37431.379999999997</v>
      </c>
      <c r="F12" s="79">
        <v>0</v>
      </c>
      <c r="G12" s="20">
        <f t="shared" ref="G12:G23" si="2">SUM(C12:F12)</f>
        <v>937464.71</v>
      </c>
      <c r="H12" s="12"/>
      <c r="I12" s="24"/>
    </row>
    <row r="13" spans="1:9" ht="16.2">
      <c r="A13" s="2" t="s">
        <v>4</v>
      </c>
      <c r="B13" s="20">
        <f>'[1]Exhibit_A-2'!D21</f>
        <v>272945.03000000003</v>
      </c>
      <c r="C13" s="20">
        <f t="shared" si="1"/>
        <v>272945.03000000003</v>
      </c>
      <c r="D13" s="79">
        <v>0</v>
      </c>
      <c r="E13" s="79">
        <v>0</v>
      </c>
      <c r="F13" s="79">
        <v>0</v>
      </c>
      <c r="G13" s="20">
        <f t="shared" si="2"/>
        <v>272945.03000000003</v>
      </c>
      <c r="H13" s="12"/>
      <c r="I13" s="24"/>
    </row>
    <row r="14" spans="1:9" ht="16.2">
      <c r="A14" s="2" t="s">
        <v>38</v>
      </c>
      <c r="B14" s="20">
        <f>'[1]Exhibit_A-2'!D22</f>
        <v>1762310.8900000001</v>
      </c>
      <c r="C14" s="20">
        <f t="shared" si="1"/>
        <v>1762310.8900000001</v>
      </c>
      <c r="D14" s="79">
        <v>0</v>
      </c>
      <c r="E14" s="79">
        <v>0</v>
      </c>
      <c r="F14" s="79">
        <v>0</v>
      </c>
      <c r="G14" s="20">
        <f t="shared" si="2"/>
        <v>1762310.8900000001</v>
      </c>
      <c r="H14" s="12"/>
      <c r="I14" s="24"/>
    </row>
    <row r="15" spans="1:9" ht="16.2">
      <c r="A15" s="2" t="s">
        <v>39</v>
      </c>
      <c r="B15" s="20">
        <f>'[1]Exhibit_A-2'!D23</f>
        <v>29615.98</v>
      </c>
      <c r="C15" s="20">
        <f t="shared" si="1"/>
        <v>29615.98</v>
      </c>
      <c r="D15" s="79">
        <v>0</v>
      </c>
      <c r="E15" s="79">
        <v>0</v>
      </c>
      <c r="F15" s="79">
        <v>0</v>
      </c>
      <c r="G15" s="20">
        <f t="shared" si="2"/>
        <v>29615.98</v>
      </c>
      <c r="H15" s="12"/>
      <c r="I15" s="24"/>
    </row>
    <row r="16" spans="1:9" ht="16.2">
      <c r="A16" s="2" t="s">
        <v>40</v>
      </c>
      <c r="B16" s="20">
        <f>'[1]Exhibit_A-2'!D24</f>
        <v>1776.68</v>
      </c>
      <c r="C16" s="20">
        <f t="shared" si="1"/>
        <v>1776.68</v>
      </c>
      <c r="D16" s="79">
        <v>0</v>
      </c>
      <c r="E16" s="79">
        <v>0</v>
      </c>
      <c r="F16" s="79">
        <v>0</v>
      </c>
      <c r="G16" s="20">
        <f>SUM(C16:F16)</f>
        <v>1776.68</v>
      </c>
      <c r="H16" s="12"/>
      <c r="I16" s="24"/>
    </row>
    <row r="17" spans="1:9" ht="16.2">
      <c r="A17" s="2" t="s">
        <v>124</v>
      </c>
      <c r="B17" s="79">
        <v>0</v>
      </c>
      <c r="C17" s="79">
        <v>0</v>
      </c>
      <c r="D17" s="79">
        <v>0</v>
      </c>
      <c r="E17" s="79">
        <v>0</v>
      </c>
      <c r="F17" s="79">
        <v>0</v>
      </c>
      <c r="G17" s="79">
        <f>SUM(C17:F17)</f>
        <v>0</v>
      </c>
      <c r="H17" s="12"/>
      <c r="I17" s="24"/>
    </row>
    <row r="18" spans="1:9" ht="16.2">
      <c r="A18" s="2" t="s">
        <v>27</v>
      </c>
      <c r="B18" s="20">
        <f>'[1]Exhibit_A-2'!D26</f>
        <v>8618.24</v>
      </c>
      <c r="C18" s="20">
        <f t="shared" si="1"/>
        <v>8618.24</v>
      </c>
      <c r="D18" s="79">
        <v>0</v>
      </c>
      <c r="E18" s="79">
        <v>0</v>
      </c>
      <c r="F18" s="79">
        <v>0</v>
      </c>
      <c r="G18" s="20">
        <f t="shared" si="2"/>
        <v>8618.24</v>
      </c>
      <c r="H18" s="12"/>
      <c r="I18" s="24"/>
    </row>
    <row r="19" spans="1:9" ht="30.6">
      <c r="A19" s="30" t="s">
        <v>85</v>
      </c>
      <c r="B19" s="20">
        <f>'[1]Exhibit_A-2'!D27</f>
        <v>3343520.74</v>
      </c>
      <c r="C19" s="20">
        <f>B19</f>
        <v>3343520.74</v>
      </c>
      <c r="D19" s="79">
        <v>0</v>
      </c>
      <c r="E19" s="79">
        <v>0</v>
      </c>
      <c r="F19" s="79">
        <v>0</v>
      </c>
      <c r="G19" s="20">
        <f t="shared" si="2"/>
        <v>3343520.74</v>
      </c>
      <c r="H19" s="12"/>
      <c r="I19" s="24"/>
    </row>
    <row r="20" spans="1:9" ht="16.2">
      <c r="A20" s="30" t="s">
        <v>79</v>
      </c>
      <c r="B20" s="20">
        <f>'[1]Exhibit_A-2'!D28</f>
        <v>8222</v>
      </c>
      <c r="C20" s="20">
        <f>B20</f>
        <v>8222</v>
      </c>
      <c r="D20" s="79">
        <v>0</v>
      </c>
      <c r="E20" s="79">
        <v>0</v>
      </c>
      <c r="F20" s="79">
        <v>0</v>
      </c>
      <c r="G20" s="20">
        <f t="shared" si="2"/>
        <v>8222</v>
      </c>
      <c r="H20" s="12"/>
      <c r="I20" s="24"/>
    </row>
    <row r="21" spans="1:9" ht="16.2">
      <c r="A21" s="2" t="s">
        <v>78</v>
      </c>
      <c r="B21" s="20">
        <f>'[1]Exhibit_A-2'!D29</f>
        <v>4793301.43</v>
      </c>
      <c r="C21" s="20">
        <f t="shared" si="1"/>
        <v>4793301.43</v>
      </c>
      <c r="D21" s="79">
        <v>0</v>
      </c>
      <c r="E21" s="79">
        <v>0</v>
      </c>
      <c r="F21" s="79">
        <v>0</v>
      </c>
      <c r="G21" s="20">
        <f t="shared" si="2"/>
        <v>4793301.43</v>
      </c>
      <c r="H21" s="12"/>
      <c r="I21" s="24"/>
    </row>
    <row r="22" spans="1:9" ht="16.2">
      <c r="A22" s="2" t="s">
        <v>76</v>
      </c>
      <c r="B22" s="20">
        <f>'[1]Exhibit_A-2'!D30</f>
        <v>4988709.2699999996</v>
      </c>
      <c r="C22" s="20">
        <f t="shared" si="1"/>
        <v>4988709.2699999996</v>
      </c>
      <c r="D22" s="79">
        <v>0</v>
      </c>
      <c r="E22" s="79">
        <v>0</v>
      </c>
      <c r="F22" s="79">
        <v>0</v>
      </c>
      <c r="G22" s="20">
        <f t="shared" si="2"/>
        <v>4988709.2699999996</v>
      </c>
      <c r="H22" s="12"/>
      <c r="I22" s="24"/>
    </row>
    <row r="23" spans="1:9" ht="16.2">
      <c r="A23" s="2" t="s">
        <v>77</v>
      </c>
      <c r="B23" s="20">
        <f>'[1]Exhibit_A-2'!D31</f>
        <v>23235.42</v>
      </c>
      <c r="C23" s="20">
        <f t="shared" si="1"/>
        <v>23235.42</v>
      </c>
      <c r="D23" s="79">
        <v>0</v>
      </c>
      <c r="E23" s="79">
        <v>0</v>
      </c>
      <c r="F23" s="79">
        <v>0</v>
      </c>
      <c r="G23" s="20">
        <f t="shared" si="2"/>
        <v>23235.42</v>
      </c>
      <c r="H23" s="12"/>
      <c r="I23" s="24"/>
    </row>
    <row r="24" spans="1:9" ht="16.2">
      <c r="A24" s="18" t="s">
        <v>22</v>
      </c>
      <c r="B24" s="69">
        <f t="shared" ref="B24:G24" si="3">SUM(B12:B23)</f>
        <v>16207151.77</v>
      </c>
      <c r="C24" s="69">
        <f t="shared" si="3"/>
        <v>16207151.77</v>
      </c>
      <c r="D24" s="69">
        <f t="shared" si="3"/>
        <v>0</v>
      </c>
      <c r="E24" s="69">
        <f>SUM(E12:E23)</f>
        <v>-37431.379999999997</v>
      </c>
      <c r="F24" s="69">
        <f t="shared" si="3"/>
        <v>0</v>
      </c>
      <c r="G24" s="69">
        <f t="shared" si="3"/>
        <v>16169720.389999999</v>
      </c>
      <c r="H24" s="12"/>
      <c r="I24" s="24"/>
    </row>
    <row r="25" spans="1:9" ht="16.2">
      <c r="A25" s="176" t="s">
        <v>23</v>
      </c>
      <c r="B25" s="176"/>
      <c r="C25" s="176"/>
      <c r="D25" s="176"/>
      <c r="E25" s="176"/>
      <c r="F25" s="176"/>
      <c r="G25" s="176"/>
      <c r="H25" s="12"/>
      <c r="I25" s="24"/>
    </row>
    <row r="26" spans="1:9" ht="16.2">
      <c r="A26" s="2" t="s">
        <v>16</v>
      </c>
      <c r="B26" s="5">
        <f>B10-B24</f>
        <v>9518122.9600000046</v>
      </c>
      <c r="C26" s="5">
        <f>C10-C24</f>
        <v>9518122.9600000046</v>
      </c>
      <c r="D26" s="5">
        <f>D10-D24</f>
        <v>0</v>
      </c>
      <c r="E26" s="5">
        <f>E10-E24</f>
        <v>37431.379999999997</v>
      </c>
      <c r="F26" s="5">
        <f>F10-F24</f>
        <v>0</v>
      </c>
      <c r="G26" s="5">
        <f>+C26+D26+E26+F26</f>
        <v>9555554.3400000054</v>
      </c>
      <c r="H26" s="12"/>
      <c r="I26" s="24"/>
    </row>
    <row r="27" spans="1:9" ht="16.2">
      <c r="A27" s="167" t="s">
        <v>34</v>
      </c>
      <c r="B27" s="167"/>
      <c r="C27" s="167"/>
      <c r="D27" s="167"/>
      <c r="E27" s="167"/>
      <c r="F27" s="167"/>
      <c r="G27" s="167"/>
      <c r="H27" s="12"/>
      <c r="I27" s="24"/>
    </row>
    <row r="28" spans="1:9" ht="16.2">
      <c r="A28" s="75" t="s">
        <v>125</v>
      </c>
      <c r="B28" s="20">
        <f>'[1]Exhibit_A-2'!D36</f>
        <v>220439.35</v>
      </c>
      <c r="C28" s="20">
        <f>+B28</f>
        <v>220439.35</v>
      </c>
      <c r="D28" s="79">
        <v>0</v>
      </c>
      <c r="E28" s="79">
        <v>0</v>
      </c>
      <c r="F28" s="79">
        <v>0</v>
      </c>
      <c r="G28" s="20">
        <f>SUM(C28:F28)</f>
        <v>220439.35</v>
      </c>
      <c r="H28" s="12"/>
      <c r="I28" s="24"/>
    </row>
    <row r="29" spans="1:9" ht="16.2">
      <c r="A29" s="75" t="s">
        <v>126</v>
      </c>
      <c r="B29" s="20">
        <f>'[1]Exhibit_A-2'!D37</f>
        <v>-220439.35</v>
      </c>
      <c r="C29" s="20">
        <f>+B29</f>
        <v>-220439.35</v>
      </c>
      <c r="D29" s="79">
        <v>0</v>
      </c>
      <c r="E29" s="79">
        <v>0</v>
      </c>
      <c r="F29" s="79">
        <v>0</v>
      </c>
      <c r="G29" s="20">
        <f>SUM(C29:F29)</f>
        <v>-220439.35</v>
      </c>
      <c r="H29" s="12"/>
      <c r="I29" s="24"/>
    </row>
    <row r="30" spans="1:9" ht="16.2">
      <c r="A30" s="75" t="s">
        <v>127</v>
      </c>
      <c r="B30" s="20">
        <v>319.76</v>
      </c>
      <c r="C30" s="20">
        <f>+B30</f>
        <v>319.76</v>
      </c>
      <c r="D30" s="79">
        <v>0</v>
      </c>
      <c r="E30" s="79">
        <v>0</v>
      </c>
      <c r="F30" s="79">
        <v>0</v>
      </c>
      <c r="G30" s="20">
        <f>SUM(C30:F30)</f>
        <v>319.76</v>
      </c>
      <c r="H30" s="12"/>
      <c r="I30" s="24"/>
    </row>
    <row r="31" spans="1:9" ht="16.2">
      <c r="A31" s="18" t="s">
        <v>14</v>
      </c>
      <c r="B31" s="69">
        <f>SUM(B28:B30)</f>
        <v>319.76</v>
      </c>
      <c r="C31" s="69">
        <f>SUM(C28:C30)</f>
        <v>319.76</v>
      </c>
      <c r="D31" s="69">
        <f t="shared" ref="D31:F31" si="4">SUM(D28:D29)</f>
        <v>0</v>
      </c>
      <c r="E31" s="69">
        <f t="shared" si="4"/>
        <v>0</v>
      </c>
      <c r="F31" s="69">
        <f t="shared" si="4"/>
        <v>0</v>
      </c>
      <c r="G31" s="69">
        <f>SUM(G28:G30)</f>
        <v>319.76</v>
      </c>
      <c r="H31" s="12"/>
      <c r="I31" s="24"/>
    </row>
    <row r="32" spans="1:9" ht="16.2">
      <c r="A32" s="2" t="s">
        <v>67</v>
      </c>
      <c r="B32" s="5">
        <f>B26+B31</f>
        <v>9518442.7200000044</v>
      </c>
      <c r="C32" s="5">
        <f t="shared" ref="C32:G32" si="5">C26+C31</f>
        <v>9518442.7200000044</v>
      </c>
      <c r="D32" s="5">
        <f t="shared" si="5"/>
        <v>0</v>
      </c>
      <c r="E32" s="5">
        <f t="shared" si="5"/>
        <v>37431.379999999997</v>
      </c>
      <c r="F32" s="5">
        <f t="shared" si="5"/>
        <v>0</v>
      </c>
      <c r="G32" s="5">
        <f t="shared" si="5"/>
        <v>9555874.1000000052</v>
      </c>
      <c r="H32" s="12"/>
      <c r="I32" s="24"/>
    </row>
    <row r="33" spans="1:9" ht="16.2">
      <c r="A33" s="167" t="s">
        <v>36</v>
      </c>
      <c r="B33" s="167"/>
      <c r="C33" s="167"/>
      <c r="D33" s="167"/>
      <c r="E33" s="167"/>
      <c r="F33" s="167"/>
      <c r="G33" s="167"/>
      <c r="H33" s="12"/>
      <c r="I33" s="24"/>
    </row>
    <row r="34" spans="1:9" ht="16.2">
      <c r="A34" s="18" t="s">
        <v>17</v>
      </c>
      <c r="B34" s="20">
        <f>'[1]Exhibit_A-2'!D44</f>
        <v>245666219.64999998</v>
      </c>
      <c r="C34" s="20">
        <f>B34</f>
        <v>245666219.64999998</v>
      </c>
      <c r="D34" s="20">
        <v>0</v>
      </c>
      <c r="E34" s="20">
        <v>0</v>
      </c>
      <c r="F34" s="20">
        <v>0</v>
      </c>
      <c r="G34" s="20">
        <f>SUM(C34:F34)</f>
        <v>245666219.64999998</v>
      </c>
      <c r="H34" s="12"/>
      <c r="I34" s="24"/>
    </row>
    <row r="35" spans="1:9" ht="16.2">
      <c r="A35" s="6" t="s">
        <v>128</v>
      </c>
      <c r="B35" s="76">
        <f>SUM(B34:B34)</f>
        <v>245666219.64999998</v>
      </c>
      <c r="C35" s="76">
        <f t="shared" ref="C35:G35" si="6">SUM(C34:C34)</f>
        <v>245666219.64999998</v>
      </c>
      <c r="D35" s="76">
        <f t="shared" si="6"/>
        <v>0</v>
      </c>
      <c r="E35" s="76">
        <f t="shared" si="6"/>
        <v>0</v>
      </c>
      <c r="F35" s="76">
        <f t="shared" si="6"/>
        <v>0</v>
      </c>
      <c r="G35" s="76">
        <f t="shared" si="6"/>
        <v>245666219.64999998</v>
      </c>
      <c r="H35" s="12"/>
      <c r="I35" s="24"/>
    </row>
    <row r="36" spans="1:9" ht="16.5" thickBot="1">
      <c r="A36" s="18" t="s">
        <v>129</v>
      </c>
      <c r="B36" s="26">
        <f>B32+B35</f>
        <v>255184662.36999997</v>
      </c>
      <c r="C36" s="26">
        <f>+B36</f>
        <v>255184662.36999997</v>
      </c>
      <c r="D36" s="26">
        <v>0</v>
      </c>
      <c r="E36" s="26">
        <v>0</v>
      </c>
      <c r="F36" s="26">
        <v>0</v>
      </c>
      <c r="G36" s="26">
        <f>SUM(C36:F36)</f>
        <v>255184662.36999997</v>
      </c>
      <c r="H36" s="36"/>
      <c r="I36" s="24"/>
    </row>
    <row r="37" spans="1:9" ht="16.5" thickTop="1">
      <c r="A37" s="167" t="s">
        <v>60</v>
      </c>
      <c r="B37" s="167"/>
      <c r="C37" s="167"/>
      <c r="D37" s="167"/>
      <c r="E37" s="167"/>
      <c r="F37" s="167"/>
      <c r="G37" s="167"/>
      <c r="H37" s="12"/>
      <c r="I37" s="24"/>
    </row>
    <row r="38" spans="1:9" ht="16.2">
      <c r="A38" s="168" t="s">
        <v>63</v>
      </c>
      <c r="B38" s="168"/>
      <c r="C38" s="33">
        <f>C36</f>
        <v>255184662.36999997</v>
      </c>
      <c r="D38" s="151">
        <v>0</v>
      </c>
      <c r="E38" s="33">
        <f>E26</f>
        <v>37431.379999999997</v>
      </c>
      <c r="F38" s="151">
        <v>0</v>
      </c>
      <c r="G38" s="33">
        <f>SUM(C38:F38)</f>
        <v>255222093.74999997</v>
      </c>
      <c r="H38" s="12"/>
      <c r="I38" s="24"/>
    </row>
    <row r="39" spans="1:9" ht="16.2">
      <c r="A39" s="168" t="s">
        <v>64</v>
      </c>
      <c r="B39" s="168"/>
      <c r="C39" s="79">
        <v>0</v>
      </c>
      <c r="D39" s="79">
        <v>0</v>
      </c>
      <c r="E39" s="70">
        <v>-130457.21</v>
      </c>
      <c r="F39" s="79">
        <v>0</v>
      </c>
      <c r="G39" s="20">
        <f>SUM(D39:F39)</f>
        <v>-130457.21</v>
      </c>
      <c r="H39" s="12"/>
      <c r="I39" s="24"/>
    </row>
    <row r="40" spans="1:9" ht="16.2">
      <c r="A40" s="177" t="s">
        <v>130</v>
      </c>
      <c r="B40" s="177"/>
      <c r="C40" s="79">
        <v>0</v>
      </c>
      <c r="D40" s="69">
        <f>D39</f>
        <v>0</v>
      </c>
      <c r="E40" s="69">
        <f>E39</f>
        <v>-130457.21</v>
      </c>
      <c r="F40" s="69">
        <f>F39</f>
        <v>0</v>
      </c>
      <c r="G40" s="69">
        <f>G39</f>
        <v>-130457.21</v>
      </c>
      <c r="H40" s="12"/>
      <c r="I40" s="24"/>
    </row>
    <row r="41" spans="1:9" ht="16.5" thickBot="1">
      <c r="A41" s="177" t="s">
        <v>131</v>
      </c>
      <c r="B41" s="177"/>
      <c r="C41" s="26">
        <f>C38</f>
        <v>255184662.36999997</v>
      </c>
      <c r="D41" s="26">
        <v>0</v>
      </c>
      <c r="E41" s="26">
        <f>+E40+E38</f>
        <v>-93025.830000000016</v>
      </c>
      <c r="F41" s="26">
        <v>0</v>
      </c>
      <c r="G41" s="26">
        <f>SUM(C41:F41)</f>
        <v>255091636.53999996</v>
      </c>
      <c r="H41" s="12"/>
      <c r="I41" s="24"/>
    </row>
    <row r="42" spans="1:9" ht="16.5" thickTop="1">
      <c r="A42" s="175" t="s">
        <v>7</v>
      </c>
      <c r="B42" s="175"/>
      <c r="C42" s="175"/>
      <c r="D42" s="175"/>
      <c r="E42" s="175"/>
      <c r="F42" s="175"/>
      <c r="G42" s="175"/>
      <c r="H42" s="12"/>
      <c r="I42" s="24"/>
    </row>
    <row r="43" spans="1:9">
      <c r="A43" s="174" t="s">
        <v>185</v>
      </c>
      <c r="B43" s="174"/>
      <c r="C43" s="174"/>
      <c r="D43" s="174"/>
      <c r="E43" s="174"/>
      <c r="F43" s="174"/>
      <c r="G43" s="174"/>
    </row>
    <row r="44" spans="1:9">
      <c r="A44" s="168" t="s">
        <v>186</v>
      </c>
      <c r="B44" s="168"/>
      <c r="C44" s="168"/>
      <c r="D44" s="168"/>
      <c r="E44" s="168"/>
      <c r="F44" s="168"/>
      <c r="G44" s="168"/>
    </row>
  </sheetData>
  <mergeCells count="16">
    <mergeCell ref="A43:G43"/>
    <mergeCell ref="A44:G44"/>
    <mergeCell ref="A1:G1"/>
    <mergeCell ref="A2:G2"/>
    <mergeCell ref="A37:G37"/>
    <mergeCell ref="A42:G42"/>
    <mergeCell ref="A4:G4"/>
    <mergeCell ref="A5:G5"/>
    <mergeCell ref="A11:G11"/>
    <mergeCell ref="A27:G27"/>
    <mergeCell ref="A33:G33"/>
    <mergeCell ref="A25:G25"/>
    <mergeCell ref="A38:B38"/>
    <mergeCell ref="A39:B39"/>
    <mergeCell ref="A40:B40"/>
    <mergeCell ref="A41:B41"/>
  </mergeCells>
  <phoneticPr fontId="8"/>
  <hyperlinks>
    <hyperlink ref="A43" location="'Table of Contents'!A1" display="Return to TOC" xr:uid="{4BA8E81A-D5CA-40AE-9A03-9799C64C07FF}"/>
  </hyperlinks>
  <printOptions horizontalCentered="1"/>
  <pageMargins left="0.75" right="0.75" top="1.1000000000000001" bottom="0.87" header="0" footer="0"/>
  <pageSetup scale="65" orientation="portrait" horizontalDpi="1200" verticalDpi="1200" r:id="rId1"/>
  <ignoredErrors>
    <ignoredError sqref="G17" formulaRange="1"/>
  </ignoredErrors>
  <legacyDrawing r:id="rId2"/>
  <extLst>
    <ext xmlns:mx="http://schemas.microsoft.com/office/mac/excel/2008/main" uri="http://schemas.microsoft.com/office/mac/excel/2008/main">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C09E3-86DE-4CFB-8DEB-1082F793B6CD}">
  <sheetPr>
    <tabColor rgb="FFFFFF00"/>
  </sheetPr>
  <dimension ref="A1:I27"/>
  <sheetViews>
    <sheetView workbookViewId="0">
      <selection sqref="A1:F1"/>
    </sheetView>
  </sheetViews>
  <sheetFormatPr defaultColWidth="0" defaultRowHeight="15.3" zeroHeight="1"/>
  <cols>
    <col min="1" max="1" width="25" style="38" bestFit="1" customWidth="1"/>
    <col min="2" max="2" width="21.83203125" style="38" bestFit="1" customWidth="1"/>
    <col min="3" max="4" width="14" style="38" bestFit="1" customWidth="1"/>
    <col min="5" max="5" width="12.71875" style="38" bestFit="1" customWidth="1"/>
    <col min="6" max="6" width="22.27734375" style="38" bestFit="1" customWidth="1"/>
    <col min="7" max="7" width="30.27734375" style="38" bestFit="1" customWidth="1"/>
    <col min="8" max="8" width="23.38671875" style="38" bestFit="1" customWidth="1"/>
    <col min="9" max="9" width="0" style="38" hidden="1" customWidth="1"/>
    <col min="10" max="16384" width="12.27734375" style="38" hidden="1"/>
  </cols>
  <sheetData>
    <row r="1" spans="1:9">
      <c r="A1" s="178" t="s">
        <v>169</v>
      </c>
      <c r="B1" s="178"/>
      <c r="C1" s="178"/>
      <c r="D1" s="178"/>
      <c r="E1" s="178"/>
      <c r="F1" s="179"/>
      <c r="G1" s="124"/>
      <c r="H1" s="125"/>
    </row>
    <row r="2" spans="1:9" s="48" customFormat="1" ht="15">
      <c r="A2" s="123" t="s">
        <v>212</v>
      </c>
      <c r="B2" s="126" t="s">
        <v>213</v>
      </c>
      <c r="C2" s="126" t="s">
        <v>86</v>
      </c>
      <c r="D2" s="126" t="s">
        <v>89</v>
      </c>
      <c r="E2" s="126" t="s">
        <v>8</v>
      </c>
      <c r="F2" s="126" t="s">
        <v>214</v>
      </c>
      <c r="G2" s="126" t="s">
        <v>215</v>
      </c>
      <c r="H2" s="127" t="s">
        <v>216</v>
      </c>
    </row>
    <row r="3" spans="1:9" s="48" customFormat="1">
      <c r="A3" s="47" t="s">
        <v>88</v>
      </c>
      <c r="B3" s="45">
        <v>130457.21000000002</v>
      </c>
      <c r="C3" s="45">
        <v>107259.8</v>
      </c>
      <c r="D3" s="45">
        <v>156813.29999999999</v>
      </c>
      <c r="E3" s="45">
        <v>12122.120000000004</v>
      </c>
      <c r="F3" s="46">
        <f>B3+C3-D3+E3</f>
        <v>93025.830000000031</v>
      </c>
      <c r="G3" s="121">
        <v>68621.149999999994</v>
      </c>
      <c r="H3" s="44">
        <f>+F3-G3</f>
        <v>24404.680000000037</v>
      </c>
    </row>
    <row r="4" spans="1:9" ht="15.6" thickBot="1">
      <c r="A4" s="43" t="s">
        <v>87</v>
      </c>
      <c r="B4" s="42">
        <f t="shared" ref="B4:H4" si="0">+B3</f>
        <v>130457.21000000002</v>
      </c>
      <c r="C4" s="42">
        <f t="shared" si="0"/>
        <v>107259.8</v>
      </c>
      <c r="D4" s="42">
        <f t="shared" si="0"/>
        <v>156813.29999999999</v>
      </c>
      <c r="E4" s="42">
        <f>E3</f>
        <v>12122.120000000004</v>
      </c>
      <c r="F4" s="42">
        <f>+F3</f>
        <v>93025.830000000031</v>
      </c>
      <c r="G4" s="122">
        <f t="shared" si="0"/>
        <v>68621.149999999994</v>
      </c>
      <c r="H4" s="41">
        <f t="shared" si="0"/>
        <v>24404.680000000037</v>
      </c>
      <c r="I4" s="44" t="e">
        <f>+#REF!-#REF!</f>
        <v>#REF!</v>
      </c>
    </row>
    <row r="5" spans="1:9" ht="15.6" thickTop="1">
      <c r="A5" s="174" t="s">
        <v>185</v>
      </c>
      <c r="B5" s="174"/>
      <c r="C5" s="174"/>
      <c r="D5" s="174"/>
      <c r="E5" s="174"/>
      <c r="F5" s="174"/>
      <c r="G5" s="174"/>
      <c r="H5" s="174"/>
      <c r="I5" s="44"/>
    </row>
    <row r="6" spans="1:9" ht="15.6" thickBot="1">
      <c r="A6" s="168" t="s">
        <v>186</v>
      </c>
      <c r="B6" s="168"/>
      <c r="C6" s="168"/>
      <c r="D6" s="168"/>
      <c r="E6" s="168"/>
      <c r="F6" s="168"/>
      <c r="G6" s="168"/>
      <c r="H6" s="168"/>
      <c r="I6" s="41" t="e">
        <f t="shared" ref="I6" si="1">+I4</f>
        <v>#REF!</v>
      </c>
    </row>
    <row r="7" spans="1:9" ht="15.6" hidden="1" thickTop="1">
      <c r="A7" s="168" t="s">
        <v>186</v>
      </c>
      <c r="B7" s="168"/>
      <c r="C7" s="168"/>
      <c r="D7" s="168"/>
      <c r="E7" s="168"/>
      <c r="F7" s="168"/>
      <c r="G7" s="168"/>
    </row>
    <row r="16" spans="1:9" ht="15.6" hidden="1" thickTop="1">
      <c r="A16" s="38" t="s">
        <v>219</v>
      </c>
    </row>
    <row r="24" spans="2:8" ht="15.6" hidden="1" thickTop="1">
      <c r="B24" s="39"/>
      <c r="C24" s="39"/>
      <c r="D24" s="39"/>
      <c r="E24" s="39"/>
      <c r="F24" s="39"/>
      <c r="G24" s="39"/>
      <c r="H24" s="39"/>
    </row>
    <row r="25" spans="2:8" ht="15.6" hidden="1" thickTop="1"/>
    <row r="26" spans="2:8" s="39" customFormat="1" ht="15.6" hidden="1" thickTop="1">
      <c r="B26" s="38"/>
      <c r="C26" s="38"/>
      <c r="D26" s="38"/>
      <c r="E26" s="38"/>
      <c r="F26" s="38"/>
      <c r="G26" s="38"/>
      <c r="H26" s="38"/>
    </row>
    <row r="27" spans="2:8" ht="15.6" hidden="1" thickTop="1"/>
  </sheetData>
  <mergeCells count="4">
    <mergeCell ref="A1:F1"/>
    <mergeCell ref="A7:G7"/>
    <mergeCell ref="A5:H5"/>
    <mergeCell ref="A6:H6"/>
  </mergeCells>
  <hyperlinks>
    <hyperlink ref="A5" location="'Table of Contents'!A1" display="Return to TOC" xr:uid="{88D10F47-A072-47B0-8C5E-DB0D879BDFDD}"/>
  </hyperlinks>
  <printOptions horizontalCentered="1"/>
  <pageMargins left="0.75" right="0.75" top="1.1000000000000001" bottom="0.87" header="0" footer="0"/>
  <pageSetup scale="65"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B628-AB95-4349-A3D3-4648761D6C68}">
  <sheetPr>
    <tabColor rgb="FFFFFF00"/>
  </sheetPr>
  <dimension ref="A1:G51"/>
  <sheetViews>
    <sheetView workbookViewId="0">
      <selection sqref="A1:D1"/>
    </sheetView>
  </sheetViews>
  <sheetFormatPr defaultColWidth="0" defaultRowHeight="15.3" zeroHeight="1"/>
  <cols>
    <col min="1" max="1" width="59.83203125" style="38" customWidth="1"/>
    <col min="2" max="2" width="32.5546875" style="38" bestFit="1" customWidth="1"/>
    <col min="3" max="3" width="30.27734375" style="38" bestFit="1" customWidth="1"/>
    <col min="4" max="4" width="37.83203125" style="49" customWidth="1"/>
    <col min="5" max="16384" width="12.27734375" style="38" hidden="1"/>
  </cols>
  <sheetData>
    <row r="1" spans="1:6" ht="17.7">
      <c r="A1" s="181" t="s">
        <v>170</v>
      </c>
      <c r="B1" s="181"/>
      <c r="C1" s="181"/>
      <c r="D1" s="181"/>
    </row>
    <row r="2" spans="1:6" s="53" customFormat="1" ht="17.399999999999999">
      <c r="A2" s="102" t="s">
        <v>191</v>
      </c>
      <c r="B2" s="50" t="s">
        <v>189</v>
      </c>
      <c r="C2" s="50" t="s">
        <v>190</v>
      </c>
      <c r="D2" s="103" t="s">
        <v>91</v>
      </c>
      <c r="F2" s="54"/>
    </row>
    <row r="3" spans="1:6">
      <c r="A3" s="182" t="s">
        <v>90</v>
      </c>
      <c r="B3" s="183"/>
      <c r="C3" s="183"/>
      <c r="D3" s="184"/>
      <c r="E3" s="40"/>
      <c r="F3" s="39"/>
    </row>
    <row r="4" spans="1:6" ht="16.2">
      <c r="A4" s="180" t="s">
        <v>99</v>
      </c>
      <c r="B4" s="178"/>
      <c r="C4" s="178"/>
      <c r="D4" s="179"/>
      <c r="E4" s="40"/>
      <c r="F4" s="56"/>
    </row>
    <row r="5" spans="1:6" ht="16.2">
      <c r="A5" s="104" t="s">
        <v>153</v>
      </c>
      <c r="B5" s="105">
        <v>979991.62</v>
      </c>
      <c r="C5" s="128">
        <v>0</v>
      </c>
      <c r="D5" s="106" t="s">
        <v>154</v>
      </c>
      <c r="E5" s="40"/>
      <c r="F5" s="56"/>
    </row>
    <row r="6" spans="1:6" ht="16.2">
      <c r="A6" s="104" t="s">
        <v>153</v>
      </c>
      <c r="B6" s="105">
        <v>186505.96</v>
      </c>
      <c r="C6" s="128">
        <v>0</v>
      </c>
      <c r="D6" s="106" t="s">
        <v>154</v>
      </c>
      <c r="E6" s="40"/>
      <c r="F6" s="56"/>
    </row>
    <row r="7" spans="1:6" ht="16.2">
      <c r="A7" s="104" t="s">
        <v>98</v>
      </c>
      <c r="B7" s="105">
        <v>48097.279999999999</v>
      </c>
      <c r="C7" s="128">
        <v>0</v>
      </c>
      <c r="D7" s="106" t="s">
        <v>154</v>
      </c>
      <c r="E7" s="40"/>
      <c r="F7" s="56"/>
    </row>
    <row r="8" spans="1:6" ht="16.2">
      <c r="A8" s="104" t="s">
        <v>155</v>
      </c>
      <c r="B8" s="105">
        <v>642486.25</v>
      </c>
      <c r="C8" s="128">
        <v>0</v>
      </c>
      <c r="D8" s="106" t="s">
        <v>154</v>
      </c>
      <c r="E8" s="40"/>
      <c r="F8" s="56"/>
    </row>
    <row r="9" spans="1:6" ht="16.2">
      <c r="A9" s="104" t="s">
        <v>94</v>
      </c>
      <c r="B9" s="105">
        <v>56662.400000000001</v>
      </c>
      <c r="C9" s="128">
        <v>0</v>
      </c>
      <c r="D9" s="106" t="s">
        <v>154</v>
      </c>
      <c r="E9" s="57"/>
      <c r="F9" s="56"/>
    </row>
    <row r="10" spans="1:6" s="53" customFormat="1">
      <c r="A10" s="104" t="s">
        <v>94</v>
      </c>
      <c r="B10" s="105">
        <v>40490.92</v>
      </c>
      <c r="C10" s="128">
        <v>0</v>
      </c>
      <c r="D10" s="106" t="s">
        <v>154</v>
      </c>
      <c r="F10" s="55"/>
    </row>
    <row r="11" spans="1:6" s="53" customFormat="1" ht="17.399999999999999">
      <c r="A11" s="107" t="s">
        <v>156</v>
      </c>
      <c r="B11" s="108">
        <f>SUM(B5:B10)</f>
        <v>1954234.43</v>
      </c>
      <c r="C11" s="108">
        <f>SUM(C5:C10)</f>
        <v>0</v>
      </c>
      <c r="D11" s="109" t="s">
        <v>192</v>
      </c>
      <c r="F11" s="54"/>
    </row>
    <row r="12" spans="1:6">
      <c r="A12" s="110" t="s">
        <v>157</v>
      </c>
      <c r="B12" s="111"/>
      <c r="C12" s="112">
        <v>0</v>
      </c>
      <c r="D12" s="113" t="s">
        <v>158</v>
      </c>
      <c r="E12" s="40"/>
      <c r="F12" s="39"/>
    </row>
    <row r="13" spans="1:6" ht="16.2">
      <c r="A13" s="114" t="s">
        <v>92</v>
      </c>
      <c r="B13" s="115">
        <f>+B11+B12</f>
        <v>1954234.43</v>
      </c>
      <c r="C13" s="115">
        <f>+C11+C12</f>
        <v>0</v>
      </c>
      <c r="D13" s="116" t="s">
        <v>192</v>
      </c>
      <c r="E13" s="40"/>
      <c r="F13" s="56"/>
    </row>
    <row r="14" spans="1:6" ht="16.2">
      <c r="A14" s="102" t="s">
        <v>192</v>
      </c>
      <c r="B14" s="50" t="s">
        <v>187</v>
      </c>
      <c r="C14" s="50" t="s">
        <v>188</v>
      </c>
      <c r="D14" s="103" t="s">
        <v>91</v>
      </c>
      <c r="E14" s="40"/>
      <c r="F14" s="56"/>
    </row>
    <row r="15" spans="1:6" ht="16.2">
      <c r="A15" s="182" t="s">
        <v>97</v>
      </c>
      <c r="B15" s="183"/>
      <c r="C15" s="183"/>
      <c r="D15" s="184"/>
      <c r="E15" s="40"/>
      <c r="F15" s="56"/>
    </row>
    <row r="16" spans="1:6" ht="16.2">
      <c r="A16" s="180" t="s">
        <v>99</v>
      </c>
      <c r="B16" s="178"/>
      <c r="C16" s="178"/>
      <c r="D16" s="179"/>
      <c r="E16" s="40"/>
      <c r="F16" s="56"/>
    </row>
    <row r="17" spans="1:6" ht="16.2">
      <c r="A17" s="104" t="s">
        <v>159</v>
      </c>
      <c r="B17" s="117">
        <v>2607678.4500000002</v>
      </c>
      <c r="C17" s="128">
        <v>0</v>
      </c>
      <c r="D17" s="106" t="s">
        <v>154</v>
      </c>
      <c r="E17" s="57"/>
      <c r="F17" s="56"/>
    </row>
    <row r="18" spans="1:6" s="53" customFormat="1">
      <c r="A18" s="104" t="s">
        <v>159</v>
      </c>
      <c r="B18" s="117">
        <v>1994812.51</v>
      </c>
      <c r="C18" s="128">
        <v>0</v>
      </c>
      <c r="D18" s="106" t="s">
        <v>154</v>
      </c>
      <c r="F18" s="55"/>
    </row>
    <row r="19" spans="1:6" s="53" customFormat="1" ht="17.399999999999999">
      <c r="A19" s="104" t="s">
        <v>159</v>
      </c>
      <c r="B19" s="117">
        <v>1480999.72</v>
      </c>
      <c r="C19" s="128">
        <v>0</v>
      </c>
      <c r="D19" s="106" t="s">
        <v>154</v>
      </c>
      <c r="F19" s="54"/>
    </row>
    <row r="20" spans="1:6">
      <c r="A20" s="104" t="s">
        <v>98</v>
      </c>
      <c r="B20" s="117">
        <v>20494.03</v>
      </c>
      <c r="C20" s="128">
        <v>0</v>
      </c>
      <c r="D20" s="106" t="s">
        <v>154</v>
      </c>
      <c r="E20" s="40"/>
      <c r="F20" s="39"/>
    </row>
    <row r="21" spans="1:6" ht="16.2">
      <c r="A21" s="104" t="s">
        <v>160</v>
      </c>
      <c r="B21" s="117">
        <v>538970.01</v>
      </c>
      <c r="C21" s="128">
        <v>0</v>
      </c>
      <c r="D21" s="106" t="s">
        <v>154</v>
      </c>
      <c r="E21" s="40"/>
      <c r="F21" s="56"/>
    </row>
    <row r="22" spans="1:6" ht="23.5" customHeight="1">
      <c r="A22" s="104" t="s">
        <v>155</v>
      </c>
      <c r="B22" s="117">
        <v>5024435.62</v>
      </c>
      <c r="C22" s="128">
        <v>0</v>
      </c>
      <c r="D22" s="106" t="s">
        <v>154</v>
      </c>
      <c r="E22" s="40"/>
      <c r="F22" s="56"/>
    </row>
    <row r="23" spans="1:6" ht="22.15" customHeight="1">
      <c r="A23" s="104" t="s">
        <v>155</v>
      </c>
      <c r="B23" s="117">
        <v>2006186.11</v>
      </c>
      <c r="C23" s="128">
        <v>0</v>
      </c>
      <c r="D23" s="106" t="s">
        <v>154</v>
      </c>
      <c r="E23" s="40"/>
      <c r="F23" s="56"/>
    </row>
    <row r="24" spans="1:6" ht="22.15" customHeight="1">
      <c r="A24" s="104" t="s">
        <v>94</v>
      </c>
      <c r="B24" s="117">
        <v>24331.11</v>
      </c>
      <c r="C24" s="128">
        <v>0</v>
      </c>
      <c r="D24" s="106" t="s">
        <v>154</v>
      </c>
      <c r="E24" s="40"/>
      <c r="F24" s="56"/>
    </row>
    <row r="25" spans="1:6" ht="21" customHeight="1">
      <c r="A25" s="104" t="s">
        <v>94</v>
      </c>
      <c r="B25" s="117">
        <v>106640.2</v>
      </c>
      <c r="C25" s="128">
        <v>0</v>
      </c>
      <c r="D25" s="106" t="s">
        <v>154</v>
      </c>
      <c r="E25" s="40"/>
      <c r="F25" s="56"/>
    </row>
    <row r="26" spans="1:6" ht="19.149999999999999" customHeight="1">
      <c r="A26" s="104" t="s">
        <v>161</v>
      </c>
      <c r="B26" s="117">
        <v>351551.17</v>
      </c>
      <c r="C26" s="128">
        <v>0</v>
      </c>
      <c r="D26" s="106" t="s">
        <v>154</v>
      </c>
      <c r="E26" s="40"/>
      <c r="F26" s="56"/>
    </row>
    <row r="27" spans="1:6" ht="21" customHeight="1" thickBot="1">
      <c r="A27" s="107" t="s">
        <v>92</v>
      </c>
      <c r="B27" s="51">
        <f>SUM(B17:B26)</f>
        <v>14156098.929999998</v>
      </c>
      <c r="C27" s="51">
        <f>SUM(C17:C26)</f>
        <v>0</v>
      </c>
      <c r="D27" s="118" t="s">
        <v>192</v>
      </c>
      <c r="E27" s="40"/>
      <c r="F27" s="56"/>
    </row>
    <row r="28" spans="1:6" s="53" customFormat="1" ht="15.6" thickTop="1">
      <c r="A28" s="102" t="s">
        <v>192</v>
      </c>
      <c r="B28" s="50" t="s">
        <v>189</v>
      </c>
      <c r="C28" s="50" t="s">
        <v>190</v>
      </c>
      <c r="D28" s="103" t="s">
        <v>91</v>
      </c>
      <c r="F28" s="55"/>
    </row>
    <row r="29" spans="1:6" s="53" customFormat="1" ht="17.399999999999999">
      <c r="A29" s="182" t="s">
        <v>90</v>
      </c>
      <c r="B29" s="183"/>
      <c r="C29" s="183"/>
      <c r="D29" s="184"/>
      <c r="F29" s="54"/>
    </row>
    <row r="30" spans="1:6">
      <c r="A30" s="180" t="s">
        <v>96</v>
      </c>
      <c r="B30" s="178"/>
      <c r="C30" s="178"/>
      <c r="D30" s="179"/>
    </row>
    <row r="31" spans="1:6">
      <c r="A31" s="104" t="s">
        <v>95</v>
      </c>
      <c r="B31" s="119">
        <v>585390.88</v>
      </c>
      <c r="C31" s="128">
        <v>0</v>
      </c>
      <c r="D31" s="106" t="s">
        <v>93</v>
      </c>
    </row>
    <row r="32" spans="1:6">
      <c r="A32" s="104" t="s">
        <v>95</v>
      </c>
      <c r="B32" s="119">
        <v>593528.56000000006</v>
      </c>
      <c r="C32" s="128">
        <v>0</v>
      </c>
      <c r="D32" s="106" t="s">
        <v>93</v>
      </c>
    </row>
    <row r="33" spans="1:4" ht="15.6" thickBot="1">
      <c r="A33" s="107" t="s">
        <v>92</v>
      </c>
      <c r="B33" s="51">
        <f>SUM(B31:B32)</f>
        <v>1178919.44</v>
      </c>
      <c r="C33" s="51">
        <f>SUM(C31:C32)</f>
        <v>0</v>
      </c>
      <c r="D33" s="118" t="s">
        <v>192</v>
      </c>
    </row>
    <row r="34" spans="1:4" ht="15.6" thickTop="1">
      <c r="A34" s="102" t="s">
        <v>192</v>
      </c>
      <c r="B34" s="50" t="s">
        <v>228</v>
      </c>
      <c r="C34" s="50" t="s">
        <v>229</v>
      </c>
      <c r="D34" s="103" t="s">
        <v>91</v>
      </c>
    </row>
    <row r="35" spans="1:4">
      <c r="A35" s="182" t="s">
        <v>97</v>
      </c>
      <c r="B35" s="183"/>
      <c r="C35" s="183"/>
      <c r="D35" s="184"/>
    </row>
    <row r="36" spans="1:4">
      <c r="A36" s="180" t="s">
        <v>96</v>
      </c>
      <c r="B36" s="178"/>
      <c r="C36" s="178"/>
      <c r="D36" s="179"/>
    </row>
    <row r="37" spans="1:4">
      <c r="A37" s="104" t="s">
        <v>95</v>
      </c>
      <c r="B37" s="119">
        <v>557490.72</v>
      </c>
      <c r="C37" s="128">
        <v>0</v>
      </c>
      <c r="D37" s="106" t="s">
        <v>93</v>
      </c>
    </row>
    <row r="38" spans="1:4">
      <c r="A38" s="104" t="s">
        <v>95</v>
      </c>
      <c r="B38" s="119">
        <v>395096.88</v>
      </c>
      <c r="C38" s="128">
        <v>0</v>
      </c>
      <c r="D38" s="106" t="s">
        <v>93</v>
      </c>
    </row>
    <row r="39" spans="1:4" ht="15.6" thickBot="1">
      <c r="A39" s="107" t="s">
        <v>92</v>
      </c>
      <c r="B39" s="52">
        <f>SUM(B37:B38)</f>
        <v>952587.6</v>
      </c>
      <c r="C39" s="51">
        <f>SUM(C37)</f>
        <v>0</v>
      </c>
      <c r="D39" s="118" t="s">
        <v>192</v>
      </c>
    </row>
    <row r="40" spans="1:4" ht="15.6" thickTop="1">
      <c r="A40" s="107" t="s">
        <v>192</v>
      </c>
      <c r="B40" s="50" t="s">
        <v>189</v>
      </c>
      <c r="C40" s="50" t="s">
        <v>190</v>
      </c>
      <c r="D40" s="103" t="s">
        <v>91</v>
      </c>
    </row>
    <row r="41" spans="1:4">
      <c r="A41" s="182" t="s">
        <v>90</v>
      </c>
      <c r="B41" s="183"/>
      <c r="C41" s="183"/>
      <c r="D41" s="184"/>
    </row>
    <row r="42" spans="1:4">
      <c r="A42" s="180" t="s">
        <v>162</v>
      </c>
      <c r="B42" s="178"/>
      <c r="C42" s="178"/>
      <c r="D42" s="179"/>
    </row>
    <row r="43" spans="1:4">
      <c r="A43" s="110" t="s">
        <v>163</v>
      </c>
      <c r="B43" s="128">
        <v>0</v>
      </c>
      <c r="C43" s="120">
        <v>423.73</v>
      </c>
      <c r="D43" s="113" t="s">
        <v>164</v>
      </c>
    </row>
    <row r="44" spans="1:4" ht="15.6" thickBot="1">
      <c r="A44" s="107" t="s">
        <v>165</v>
      </c>
      <c r="B44" s="128">
        <v>0</v>
      </c>
      <c r="C44" s="52">
        <f>SUM(C42:C43)</f>
        <v>423.73</v>
      </c>
      <c r="D44" s="118" t="s">
        <v>192</v>
      </c>
    </row>
    <row r="45" spans="1:4" ht="15.6" thickTop="1">
      <c r="A45" s="107" t="s">
        <v>192</v>
      </c>
      <c r="B45" s="50" t="s">
        <v>189</v>
      </c>
      <c r="C45" s="50" t="s">
        <v>190</v>
      </c>
      <c r="D45" s="103" t="s">
        <v>91</v>
      </c>
    </row>
    <row r="46" spans="1:4">
      <c r="A46" s="182" t="s">
        <v>90</v>
      </c>
      <c r="B46" s="183"/>
      <c r="C46" s="183"/>
      <c r="D46" s="184"/>
    </row>
    <row r="47" spans="1:4">
      <c r="A47" s="180" t="s">
        <v>166</v>
      </c>
      <c r="B47" s="178"/>
      <c r="C47" s="178"/>
      <c r="D47" s="179"/>
    </row>
    <row r="48" spans="1:4">
      <c r="A48" s="110" t="s">
        <v>163</v>
      </c>
      <c r="B48" s="119">
        <v>423.73</v>
      </c>
      <c r="C48" s="152">
        <v>0</v>
      </c>
      <c r="D48" s="153" t="s">
        <v>164</v>
      </c>
    </row>
    <row r="49" spans="1:7" ht="15.6" thickBot="1">
      <c r="A49" s="107" t="s">
        <v>165</v>
      </c>
      <c r="B49" s="52">
        <f>SUM(B47:B48)</f>
        <v>423.73</v>
      </c>
      <c r="C49" s="129">
        <v>0</v>
      </c>
      <c r="D49" s="118" t="s">
        <v>192</v>
      </c>
    </row>
    <row r="50" spans="1:7" ht="15.6" thickTop="1">
      <c r="A50" s="174" t="s">
        <v>185</v>
      </c>
      <c r="B50" s="174"/>
      <c r="C50" s="174"/>
      <c r="D50" s="174"/>
      <c r="E50" s="174"/>
      <c r="F50" s="174"/>
      <c r="G50" s="174"/>
    </row>
    <row r="51" spans="1:7">
      <c r="A51" s="168" t="s">
        <v>186</v>
      </c>
      <c r="B51" s="168"/>
      <c r="C51" s="168"/>
      <c r="D51" s="168"/>
      <c r="E51" s="168"/>
      <c r="F51" s="168"/>
      <c r="G51" s="168"/>
    </row>
  </sheetData>
  <mergeCells count="15">
    <mergeCell ref="A50:G50"/>
    <mergeCell ref="A51:G51"/>
    <mergeCell ref="A47:D47"/>
    <mergeCell ref="A30:D30"/>
    <mergeCell ref="A29:D29"/>
    <mergeCell ref="A35:D35"/>
    <mergeCell ref="A36:D36"/>
    <mergeCell ref="A41:D41"/>
    <mergeCell ref="A42:D42"/>
    <mergeCell ref="A46:D46"/>
    <mergeCell ref="A16:D16"/>
    <mergeCell ref="A1:D1"/>
    <mergeCell ref="A3:D3"/>
    <mergeCell ref="A4:D4"/>
    <mergeCell ref="A15:D15"/>
  </mergeCells>
  <hyperlinks>
    <hyperlink ref="A50" location="'Table of Contents'!A1" display="Return to TOC" xr:uid="{06F9FA50-D7A3-49D6-9A12-7E1144ECE03F}"/>
  </hyperlinks>
  <printOptions horizontalCentered="1"/>
  <pageMargins left="0.5" right="0.5" top="0.6" bottom="0.62" header="0" footer="0"/>
  <pageSetup scale="6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E06B7-3C4E-400A-B4E8-F9A1B965D1A1}">
  <sheetPr>
    <tabColor rgb="FFFFFF00"/>
  </sheetPr>
  <dimension ref="A1:G5"/>
  <sheetViews>
    <sheetView zoomScale="80" zoomScaleNormal="80" workbookViewId="0">
      <selection sqref="A1:F1"/>
    </sheetView>
  </sheetViews>
  <sheetFormatPr defaultColWidth="0" defaultRowHeight="12.3" zeroHeight="1"/>
  <cols>
    <col min="1" max="1" width="17.71875" style="37" customWidth="1"/>
    <col min="2" max="2" width="18.44140625" style="37" customWidth="1"/>
    <col min="3" max="3" width="19.5546875" style="37" customWidth="1"/>
    <col min="4" max="4" width="31.44140625" style="37" customWidth="1"/>
    <col min="5" max="5" width="28.71875" style="37" customWidth="1"/>
    <col min="6" max="6" width="51" style="37" customWidth="1"/>
    <col min="7" max="16384" width="9.1640625" style="37" hidden="1"/>
  </cols>
  <sheetData>
    <row r="1" spans="1:7" ht="14.7">
      <c r="A1" s="185" t="s">
        <v>171</v>
      </c>
      <c r="B1" s="185"/>
      <c r="C1" s="185"/>
      <c r="D1" s="185"/>
      <c r="E1" s="185"/>
      <c r="F1" s="185"/>
    </row>
    <row r="2" spans="1:7" ht="17.7">
      <c r="A2" s="63" t="s">
        <v>109</v>
      </c>
      <c r="B2" s="63" t="s">
        <v>108</v>
      </c>
      <c r="C2" s="63" t="s">
        <v>107</v>
      </c>
      <c r="D2" s="63" t="s">
        <v>106</v>
      </c>
      <c r="E2" s="63" t="s">
        <v>105</v>
      </c>
      <c r="F2" s="63" t="s">
        <v>104</v>
      </c>
    </row>
    <row r="3" spans="1:7" ht="261.3">
      <c r="A3" s="62">
        <v>1</v>
      </c>
      <c r="B3" s="61" t="s">
        <v>103</v>
      </c>
      <c r="C3" s="59" t="s">
        <v>102</v>
      </c>
      <c r="D3" s="60">
        <v>30324856.84</v>
      </c>
      <c r="E3" s="59" t="s">
        <v>101</v>
      </c>
      <c r="F3" s="58" t="s">
        <v>100</v>
      </c>
    </row>
    <row r="4" spans="1:7" ht="19.8">
      <c r="A4" s="186" t="s">
        <v>185</v>
      </c>
      <c r="B4" s="186"/>
      <c r="C4" s="186"/>
      <c r="D4" s="186"/>
      <c r="E4" s="186"/>
      <c r="F4" s="186"/>
      <c r="G4" s="186"/>
    </row>
    <row r="5" spans="1:7" ht="20.100000000000001">
      <c r="A5" s="187" t="s">
        <v>199</v>
      </c>
      <c r="B5" s="187"/>
      <c r="C5" s="187"/>
      <c r="D5" s="187"/>
      <c r="E5" s="187"/>
      <c r="F5" s="187"/>
      <c r="G5" s="187"/>
    </row>
  </sheetData>
  <mergeCells count="3">
    <mergeCell ref="A1:F1"/>
    <mergeCell ref="A4:G4"/>
    <mergeCell ref="A5:G5"/>
  </mergeCells>
  <hyperlinks>
    <hyperlink ref="A4" location="'Table of Contents'!A1" display="Return to TOC" xr:uid="{EC8C8482-D136-413A-8DB7-EC18BCC43405}"/>
  </hyperlinks>
  <pageMargins left="0.7" right="0.7" top="0.75" bottom="0.75" header="0.3" footer="0.3"/>
  <pageSetup scale="7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J42"/>
  <sheetViews>
    <sheetView workbookViewId="0">
      <selection sqref="A1:D1"/>
    </sheetView>
  </sheetViews>
  <sheetFormatPr defaultColWidth="0" defaultRowHeight="15.3" zeroHeight="1"/>
  <cols>
    <col min="1" max="1" width="45.83203125" style="2" customWidth="1"/>
    <col min="2" max="2" width="73.5546875" style="1" customWidth="1"/>
    <col min="3" max="3" width="60" style="1" customWidth="1"/>
    <col min="4" max="4" width="17.83203125" style="1" customWidth="1"/>
    <col min="5" max="5" width="10.83203125" style="1" hidden="1" customWidth="1"/>
    <col min="6" max="6" width="14.83203125" style="4" hidden="1" customWidth="1"/>
    <col min="7" max="8" width="10.83203125" style="1" hidden="1" customWidth="1"/>
    <col min="9" max="9" width="11.44140625" style="1" hidden="1" customWidth="1"/>
    <col min="10" max="10" width="0" style="1" hidden="1" customWidth="1"/>
    <col min="11" max="16384" width="10.83203125" style="1" hidden="1"/>
  </cols>
  <sheetData>
    <row r="1" spans="1:10" s="12" customFormat="1">
      <c r="A1" s="165" t="s">
        <v>172</v>
      </c>
      <c r="B1" s="165"/>
      <c r="C1" s="165"/>
      <c r="D1" s="165"/>
      <c r="F1" s="15"/>
    </row>
    <row r="2" spans="1:10" s="8" customFormat="1" ht="17.399999999999999">
      <c r="A2" s="166" t="s">
        <v>123</v>
      </c>
      <c r="B2" s="166"/>
      <c r="C2" s="166"/>
      <c r="D2" s="166"/>
      <c r="E2" s="7"/>
      <c r="F2" s="7"/>
      <c r="G2" s="7"/>
      <c r="H2" s="7"/>
      <c r="I2" s="7"/>
      <c r="J2" s="13"/>
    </row>
    <row r="3" spans="1:10" s="14" customFormat="1" ht="60">
      <c r="A3" s="16" t="s">
        <v>184</v>
      </c>
      <c r="B3" s="154" t="s">
        <v>217</v>
      </c>
      <c r="C3" s="154" t="s">
        <v>218</v>
      </c>
      <c r="D3" s="78" t="s">
        <v>203</v>
      </c>
      <c r="F3" s="17"/>
    </row>
    <row r="4" spans="1:10" s="14" customFormat="1" ht="15.75" customHeight="1">
      <c r="A4" s="167" t="s">
        <v>31</v>
      </c>
      <c r="B4" s="167"/>
      <c r="C4" s="167"/>
      <c r="D4" s="167"/>
      <c r="F4" s="17"/>
    </row>
    <row r="5" spans="1:10" s="12" customFormat="1" ht="16.2">
      <c r="A5" s="164" t="s">
        <v>35</v>
      </c>
      <c r="B5" s="164"/>
      <c r="C5" s="164"/>
      <c r="D5" s="164"/>
      <c r="F5" s="24"/>
    </row>
    <row r="6" spans="1:10" ht="16.2">
      <c r="A6" s="168" t="s">
        <v>18</v>
      </c>
      <c r="B6" s="168"/>
      <c r="C6" s="168"/>
      <c r="D6" s="168"/>
      <c r="E6" s="12"/>
      <c r="F6" s="24"/>
    </row>
    <row r="7" spans="1:10" ht="16.2">
      <c r="A7" s="2" t="s">
        <v>15</v>
      </c>
      <c r="B7" s="80">
        <v>0</v>
      </c>
      <c r="C7" s="19">
        <v>81812778.390000001</v>
      </c>
      <c r="D7" s="19">
        <f>+B7+C7</f>
        <v>81812778.390000001</v>
      </c>
      <c r="E7" s="12"/>
      <c r="F7" s="24"/>
    </row>
    <row r="8" spans="1:10" ht="16.2">
      <c r="A8" s="2" t="s">
        <v>11</v>
      </c>
      <c r="B8" s="20">
        <v>68831957.620000005</v>
      </c>
      <c r="C8" s="80">
        <v>0</v>
      </c>
      <c r="D8" s="20">
        <f>SUM(B8:C8)</f>
        <v>68831957.620000005</v>
      </c>
      <c r="E8" s="12"/>
      <c r="F8" s="24"/>
    </row>
    <row r="9" spans="1:10" ht="16.2">
      <c r="A9" s="168" t="s">
        <v>12</v>
      </c>
      <c r="B9" s="168"/>
      <c r="C9" s="168"/>
      <c r="D9" s="168"/>
      <c r="E9" s="12"/>
      <c r="F9" s="24"/>
    </row>
    <row r="10" spans="1:10" ht="16.2">
      <c r="A10" s="20" t="s">
        <v>75</v>
      </c>
      <c r="B10" s="20">
        <v>669797.31999999995</v>
      </c>
      <c r="C10" s="80">
        <v>0</v>
      </c>
      <c r="D10" s="20">
        <f>SUM(B10:C10)</f>
        <v>669797.31999999995</v>
      </c>
      <c r="E10" s="12"/>
      <c r="F10" s="24"/>
    </row>
    <row r="11" spans="1:10" ht="16.2">
      <c r="A11" s="20" t="s">
        <v>119</v>
      </c>
      <c r="B11" s="20">
        <v>1179343.17</v>
      </c>
      <c r="C11" s="20">
        <v>1954234.43</v>
      </c>
      <c r="D11" s="20">
        <f>SUM(B11:C11)</f>
        <v>3133577.5999999996</v>
      </c>
      <c r="E11" s="12"/>
      <c r="F11" s="24"/>
    </row>
    <row r="12" spans="1:10" ht="16.2">
      <c r="A12" s="20" t="s">
        <v>132</v>
      </c>
      <c r="B12" s="20">
        <v>51569.23</v>
      </c>
      <c r="C12" s="20">
        <v>0.05</v>
      </c>
      <c r="D12" s="20">
        <f>+B12+C12</f>
        <v>51569.280000000006</v>
      </c>
      <c r="E12" s="12"/>
      <c r="F12" s="24"/>
    </row>
    <row r="13" spans="1:10" ht="16.2">
      <c r="A13" s="20" t="s">
        <v>26</v>
      </c>
      <c r="B13" s="20">
        <v>5370613.6100000003</v>
      </c>
      <c r="C13" s="20">
        <v>9794755.6799999997</v>
      </c>
      <c r="D13" s="20">
        <f>SUM(B13:C13)</f>
        <v>15165369.289999999</v>
      </c>
      <c r="E13" s="12"/>
      <c r="F13" s="24"/>
    </row>
    <row r="14" spans="1:10" ht="16.2">
      <c r="A14" s="2" t="s">
        <v>25</v>
      </c>
      <c r="B14" s="69">
        <f>SUM(B7:B13)</f>
        <v>76103280.950000003</v>
      </c>
      <c r="C14" s="69">
        <f>SUM(C7:C13)</f>
        <v>93561768.550000012</v>
      </c>
      <c r="D14" s="69">
        <f>SUM(D7:D13)</f>
        <v>169665049.49999997</v>
      </c>
      <c r="E14" s="12"/>
      <c r="F14" s="24"/>
    </row>
    <row r="15" spans="1:10" ht="16.2">
      <c r="A15" s="168" t="s">
        <v>44</v>
      </c>
      <c r="B15" s="168"/>
      <c r="C15" s="168"/>
      <c r="D15" s="168"/>
      <c r="E15" s="12"/>
      <c r="F15" s="24"/>
    </row>
    <row r="16" spans="1:10" ht="16.2">
      <c r="A16" s="3" t="s">
        <v>119</v>
      </c>
      <c r="B16" s="28">
        <v>952587.6</v>
      </c>
      <c r="C16" s="28">
        <v>14156098.93</v>
      </c>
      <c r="D16" s="28">
        <f>SUM(B16:C16)</f>
        <v>15108686.529999999</v>
      </c>
      <c r="E16" s="12"/>
      <c r="F16" s="24"/>
    </row>
    <row r="17" spans="1:9" ht="16.2">
      <c r="A17" s="3" t="s">
        <v>26</v>
      </c>
      <c r="B17" s="20">
        <v>29372269.239999998</v>
      </c>
      <c r="C17" s="20">
        <v>41782165.689999998</v>
      </c>
      <c r="D17" s="20">
        <f>SUM(B17:C17)</f>
        <v>71154434.929999992</v>
      </c>
      <c r="E17" s="12"/>
      <c r="F17" s="24"/>
    </row>
    <row r="18" spans="1:9" ht="16.2">
      <c r="A18" s="2" t="s">
        <v>21</v>
      </c>
      <c r="B18" s="69">
        <f>SUM(B16:B17)</f>
        <v>30324856.84</v>
      </c>
      <c r="C18" s="69">
        <f>SUM(C16:C17)</f>
        <v>55938264.619999997</v>
      </c>
      <c r="D18" s="69">
        <f>SUM(D16:D17)</f>
        <v>86263121.459999993</v>
      </c>
      <c r="E18" s="12"/>
      <c r="F18" s="24"/>
    </row>
    <row r="19" spans="1:9" ht="16.5" thickBot="1">
      <c r="A19" s="2" t="s">
        <v>49</v>
      </c>
      <c r="B19" s="26">
        <f>B14+B18</f>
        <v>106428137.79000001</v>
      </c>
      <c r="C19" s="26">
        <f>C14+C18</f>
        <v>149500033.17000002</v>
      </c>
      <c r="D19" s="26">
        <f>D14+D18</f>
        <v>255928170.95999998</v>
      </c>
      <c r="E19" s="12"/>
      <c r="F19" s="24"/>
    </row>
    <row r="20" spans="1:9" ht="16.5" thickTop="1">
      <c r="A20" s="167" t="s">
        <v>13</v>
      </c>
      <c r="B20" s="167"/>
      <c r="C20" s="167"/>
      <c r="D20" s="167"/>
      <c r="E20" s="12"/>
      <c r="F20" s="24"/>
    </row>
    <row r="21" spans="1:9" ht="16.2">
      <c r="A21" s="168" t="s">
        <v>29</v>
      </c>
      <c r="B21" s="168"/>
      <c r="C21" s="168"/>
      <c r="D21" s="168"/>
      <c r="E21" s="12"/>
      <c r="F21" s="24"/>
    </row>
    <row r="22" spans="1:9" ht="16.2">
      <c r="A22" s="165" t="s">
        <v>46</v>
      </c>
      <c r="B22" s="165"/>
      <c r="C22" s="165"/>
      <c r="D22" s="165"/>
      <c r="E22" s="12"/>
      <c r="F22" s="24"/>
    </row>
    <row r="23" spans="1:9" ht="16.2">
      <c r="A23" s="168" t="s">
        <v>56</v>
      </c>
      <c r="B23" s="168"/>
      <c r="C23" s="168"/>
      <c r="D23" s="168"/>
      <c r="E23" s="12"/>
      <c r="F23" s="24"/>
    </row>
    <row r="24" spans="1:9" ht="16.2">
      <c r="A24" s="2" t="s">
        <v>57</v>
      </c>
      <c r="B24" s="19">
        <v>58240.89</v>
      </c>
      <c r="C24" s="80">
        <v>0</v>
      </c>
      <c r="D24" s="19">
        <f t="shared" ref="D24:D28" si="0">SUM(B24:C24)</f>
        <v>58240.89</v>
      </c>
      <c r="E24" s="12"/>
      <c r="F24" s="24"/>
    </row>
    <row r="25" spans="1:9" ht="16.2">
      <c r="A25" s="2" t="s">
        <v>33</v>
      </c>
      <c r="B25" s="20">
        <v>104020.71</v>
      </c>
      <c r="C25" s="20">
        <v>17814.919999999998</v>
      </c>
      <c r="D25" s="20">
        <f t="shared" si="0"/>
        <v>121835.63</v>
      </c>
      <c r="E25" s="12"/>
      <c r="F25" s="24"/>
    </row>
    <row r="26" spans="1:9" ht="16.2">
      <c r="A26" s="2" t="s">
        <v>133</v>
      </c>
      <c r="B26" s="20">
        <v>423.73</v>
      </c>
      <c r="C26" s="80">
        <v>0</v>
      </c>
      <c r="D26" s="20">
        <f t="shared" si="0"/>
        <v>423.73</v>
      </c>
      <c r="E26" s="12"/>
      <c r="F26" s="24"/>
    </row>
    <row r="27" spans="1:9" ht="16.2">
      <c r="A27" s="2" t="s">
        <v>134</v>
      </c>
      <c r="B27" s="20">
        <v>437478.78</v>
      </c>
      <c r="C27" s="80">
        <v>0</v>
      </c>
      <c r="D27" s="20">
        <f t="shared" si="0"/>
        <v>437478.78</v>
      </c>
      <c r="E27" s="12"/>
      <c r="F27" s="24"/>
      <c r="I27" s="23"/>
    </row>
    <row r="28" spans="1:9" ht="16.2">
      <c r="A28" s="2" t="s">
        <v>68</v>
      </c>
      <c r="B28" s="20">
        <v>125529.56</v>
      </c>
      <c r="C28" s="80">
        <v>0</v>
      </c>
      <c r="D28" s="20">
        <f t="shared" si="0"/>
        <v>125529.56</v>
      </c>
      <c r="E28" s="12"/>
      <c r="F28" s="24"/>
    </row>
    <row r="29" spans="1:9" ht="16.2">
      <c r="A29" s="2" t="s">
        <v>0</v>
      </c>
      <c r="B29" s="69">
        <f>SUM(B24:B28)</f>
        <v>725693.67000000016</v>
      </c>
      <c r="C29" s="69">
        <f>SUM(C24:C28)</f>
        <v>17814.919999999998</v>
      </c>
      <c r="D29" s="69">
        <f>SUM(D24:D28)</f>
        <v>743508.59000000008</v>
      </c>
      <c r="E29" s="12"/>
      <c r="F29" s="24"/>
    </row>
    <row r="30" spans="1:9" ht="16.2">
      <c r="A30" s="2" t="s">
        <v>52</v>
      </c>
      <c r="B30" s="69">
        <v>0</v>
      </c>
      <c r="C30" s="69">
        <v>0</v>
      </c>
      <c r="D30" s="69">
        <v>0</v>
      </c>
      <c r="E30" s="12"/>
      <c r="F30" s="24"/>
    </row>
    <row r="31" spans="1:9" ht="16.2">
      <c r="A31" s="2" t="s">
        <v>53</v>
      </c>
      <c r="B31" s="69">
        <v>0</v>
      </c>
      <c r="C31" s="69">
        <v>0</v>
      </c>
      <c r="D31" s="69">
        <f>SUM(B31:C31)</f>
        <v>0</v>
      </c>
      <c r="E31" s="12"/>
      <c r="F31" s="24"/>
    </row>
    <row r="32" spans="1:9" ht="16.5" thickBot="1">
      <c r="A32" s="2" t="s">
        <v>54</v>
      </c>
      <c r="B32" s="27">
        <f>SUM(B29+B31)</f>
        <v>725693.67000000016</v>
      </c>
      <c r="C32" s="27">
        <f>SUM(C29+C31)</f>
        <v>17814.919999999998</v>
      </c>
      <c r="D32" s="27">
        <f>SUM(D29+D31)</f>
        <v>743508.59000000008</v>
      </c>
      <c r="E32" s="12"/>
      <c r="F32" s="24"/>
    </row>
    <row r="33" spans="1:6" ht="16.5" thickTop="1">
      <c r="A33" s="168" t="s">
        <v>55</v>
      </c>
      <c r="B33" s="168"/>
      <c r="C33" s="168"/>
      <c r="D33" s="168"/>
      <c r="E33" s="12"/>
      <c r="F33" s="24"/>
    </row>
    <row r="34" spans="1:6" ht="16.2">
      <c r="A34" s="2" t="s">
        <v>66</v>
      </c>
      <c r="B34" s="145">
        <f>B18</f>
        <v>30324856.84</v>
      </c>
      <c r="C34" s="80">
        <v>0</v>
      </c>
      <c r="D34" s="20">
        <f>SUM(B34:C34)</f>
        <v>30324856.84</v>
      </c>
      <c r="E34" s="12"/>
      <c r="F34" s="24"/>
    </row>
    <row r="35" spans="1:6" ht="16.2">
      <c r="A35" s="2" t="s">
        <v>2</v>
      </c>
      <c r="B35" s="5">
        <v>0</v>
      </c>
      <c r="C35" s="35">
        <f>C19-C32</f>
        <v>149482218.25000003</v>
      </c>
      <c r="D35" s="146">
        <f>SUM(B35:C35)</f>
        <v>149482218.25000003</v>
      </c>
      <c r="E35" s="12"/>
      <c r="F35" s="24"/>
    </row>
    <row r="36" spans="1:6" ht="16.2">
      <c r="A36" s="2" t="s">
        <v>58</v>
      </c>
      <c r="B36" s="34">
        <f>B14-B32</f>
        <v>75377587.280000001</v>
      </c>
      <c r="C36" s="69">
        <v>0</v>
      </c>
      <c r="D36" s="20">
        <f>SUM(B36:C36)</f>
        <v>75377587.280000001</v>
      </c>
      <c r="E36" s="12"/>
      <c r="F36" s="24"/>
    </row>
    <row r="37" spans="1:6" ht="16.2">
      <c r="A37" s="2" t="s">
        <v>1</v>
      </c>
      <c r="B37" s="69">
        <f>SUM(B34:B36)</f>
        <v>105702444.12</v>
      </c>
      <c r="C37" s="69">
        <f>SUM(C34:C36)</f>
        <v>149482218.25000003</v>
      </c>
      <c r="D37" s="69">
        <f>SUM(D34:D36)</f>
        <v>255184662.37000003</v>
      </c>
      <c r="E37" s="12"/>
      <c r="F37" s="24"/>
    </row>
    <row r="38" spans="1:6" ht="16.5" thickBot="1">
      <c r="A38" s="2" t="s">
        <v>37</v>
      </c>
      <c r="B38" s="26">
        <f>SUM(B32+B37)</f>
        <v>106428137.79000001</v>
      </c>
      <c r="C38" s="26">
        <f>+C37+C32</f>
        <v>149500033.17000002</v>
      </c>
      <c r="D38" s="26">
        <f>SUM(D37+D32)</f>
        <v>255928170.96000004</v>
      </c>
      <c r="E38" s="12"/>
      <c r="F38" s="24"/>
    </row>
    <row r="39" spans="1:6" s="9" customFormat="1" ht="20.399999999999999" thickTop="1">
      <c r="A39" s="188" t="s">
        <v>7</v>
      </c>
      <c r="B39" s="188"/>
      <c r="C39" s="188"/>
      <c r="D39" s="188"/>
    </row>
    <row r="41" spans="1:6" ht="19.8">
      <c r="A41" s="186" t="s">
        <v>185</v>
      </c>
      <c r="B41" s="186"/>
      <c r="C41" s="186"/>
      <c r="D41" s="186"/>
    </row>
    <row r="42" spans="1:6" ht="15" customHeight="1">
      <c r="A42" s="187" t="s">
        <v>186</v>
      </c>
      <c r="B42" s="187"/>
      <c r="C42" s="187"/>
      <c r="D42" s="187"/>
    </row>
  </sheetData>
  <mergeCells count="15">
    <mergeCell ref="A41:D41"/>
    <mergeCell ref="A42:D42"/>
    <mergeCell ref="A1:D1"/>
    <mergeCell ref="A23:D23"/>
    <mergeCell ref="A22:D22"/>
    <mergeCell ref="A39:D39"/>
    <mergeCell ref="A2:D2"/>
    <mergeCell ref="A15:D15"/>
    <mergeCell ref="A33:D33"/>
    <mergeCell ref="A4:D4"/>
    <mergeCell ref="A5:D5"/>
    <mergeCell ref="A6:D6"/>
    <mergeCell ref="A9:D9"/>
    <mergeCell ref="A20:D20"/>
    <mergeCell ref="A21:D21"/>
  </mergeCells>
  <phoneticPr fontId="8"/>
  <hyperlinks>
    <hyperlink ref="A41" location="'Table of Contents'!A1" display="Return to TOC" xr:uid="{5B66AF1C-C387-488B-84B1-1BAEF7F28BA9}"/>
  </hyperlinks>
  <printOptions horizontalCentered="1"/>
  <pageMargins left="0.75" right="0.75" top="1.1000000000000001" bottom="0.87" header="0" footer="0"/>
  <pageSetup scale="65" orientation="portrait" horizontalDpi="1200" verticalDpi="1200" r:id="rId1"/>
  <extLst>
    <ext xmlns:mx="http://schemas.microsoft.com/office/mac/excel/2008/main" uri="http://schemas.microsoft.com/office/mac/excel/2008/main">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J44"/>
  <sheetViews>
    <sheetView workbookViewId="0">
      <selection sqref="A1:D1"/>
    </sheetView>
  </sheetViews>
  <sheetFormatPr defaultColWidth="0" defaultRowHeight="15.3" zeroHeight="1"/>
  <cols>
    <col min="1" max="1" width="54.1640625" style="2" customWidth="1"/>
    <col min="2" max="2" width="54" style="1" customWidth="1"/>
    <col min="3" max="3" width="57.44140625" style="1" customWidth="1"/>
    <col min="4" max="4" width="17.71875" style="1" customWidth="1"/>
    <col min="5" max="5" width="11.71875" style="1" hidden="1" customWidth="1"/>
    <col min="6" max="10" width="0" style="1" hidden="1" customWidth="1"/>
    <col min="11" max="16384" width="10.83203125" style="1" hidden="1"/>
  </cols>
  <sheetData>
    <row r="1" spans="1:10" s="12" customFormat="1">
      <c r="A1" s="165" t="s">
        <v>173</v>
      </c>
      <c r="B1" s="165"/>
      <c r="C1" s="165"/>
      <c r="D1" s="165"/>
    </row>
    <row r="2" spans="1:10" s="8" customFormat="1" ht="17.399999999999999">
      <c r="A2" s="166" t="s">
        <v>123</v>
      </c>
      <c r="B2" s="166"/>
      <c r="C2" s="166"/>
      <c r="D2" s="166"/>
      <c r="E2" s="7"/>
      <c r="F2" s="7"/>
      <c r="G2" s="7"/>
      <c r="H2" s="7"/>
      <c r="I2" s="7"/>
      <c r="J2" s="13"/>
    </row>
    <row r="3" spans="1:10" s="11" customFormat="1" ht="60">
      <c r="A3" s="16" t="s">
        <v>184</v>
      </c>
      <c r="B3" s="154" t="s">
        <v>226</v>
      </c>
      <c r="C3" s="154" t="s">
        <v>227</v>
      </c>
      <c r="D3" s="162" t="s">
        <v>204</v>
      </c>
      <c r="E3" s="10"/>
      <c r="F3" s="163"/>
      <c r="G3" s="10"/>
      <c r="H3" s="163"/>
      <c r="I3" s="10"/>
      <c r="J3" s="163"/>
    </row>
    <row r="4" spans="1:10" ht="16.2">
      <c r="A4" s="167" t="s">
        <v>41</v>
      </c>
      <c r="B4" s="167"/>
      <c r="C4" s="167"/>
      <c r="D4" s="167"/>
      <c r="E4" s="12"/>
      <c r="F4" s="24"/>
    </row>
    <row r="5" spans="1:10" ht="16.2">
      <c r="A5" s="168" t="s">
        <v>51</v>
      </c>
      <c r="B5" s="168"/>
      <c r="C5" s="168"/>
      <c r="D5" s="168"/>
      <c r="E5" s="12"/>
      <c r="F5" s="24"/>
    </row>
    <row r="6" spans="1:10" ht="16.2">
      <c r="A6" s="2" t="s">
        <v>19</v>
      </c>
      <c r="B6" s="19">
        <v>456669</v>
      </c>
      <c r="C6" s="80">
        <v>0</v>
      </c>
      <c r="D6" s="19">
        <f>SUM(B6:C6)</f>
        <v>456669</v>
      </c>
      <c r="E6" s="12"/>
      <c r="F6" s="24"/>
    </row>
    <row r="7" spans="1:10" ht="16.2">
      <c r="A7" s="2" t="s">
        <v>10</v>
      </c>
      <c r="B7" s="20">
        <v>29526.42</v>
      </c>
      <c r="C7" s="80">
        <v>0</v>
      </c>
      <c r="D7" s="20">
        <f>SUM(B7:C7)</f>
        <v>29526.42</v>
      </c>
      <c r="E7" s="12"/>
      <c r="F7" s="24"/>
    </row>
    <row r="8" spans="1:10" ht="16.2">
      <c r="A8" s="2" t="s">
        <v>9</v>
      </c>
      <c r="B8" s="20">
        <v>17098665</v>
      </c>
      <c r="C8" s="80">
        <v>0</v>
      </c>
      <c r="D8" s="20">
        <f>SUM(B8:C8)</f>
        <v>17098665</v>
      </c>
      <c r="E8" s="12"/>
      <c r="F8" s="24"/>
    </row>
    <row r="9" spans="1:10" ht="16.2">
      <c r="A9" s="2" t="s">
        <v>6</v>
      </c>
      <c r="B9" s="20">
        <v>3463664.08</v>
      </c>
      <c r="C9" s="20">
        <v>4676750.2300000004</v>
      </c>
      <c r="D9" s="20">
        <f>SUM(B9:C9)</f>
        <v>8140414.3100000005</v>
      </c>
      <c r="E9" s="12"/>
      <c r="F9" s="24"/>
    </row>
    <row r="10" spans="1:10" ht="16.2">
      <c r="A10" s="2" t="s">
        <v>45</v>
      </c>
      <c r="B10" s="81">
        <v>0</v>
      </c>
      <c r="C10" s="81">
        <v>0</v>
      </c>
      <c r="D10" s="81">
        <v>0</v>
      </c>
      <c r="E10" s="12"/>
      <c r="F10" s="24"/>
    </row>
    <row r="11" spans="1:10" ht="16.2">
      <c r="A11" s="18" t="s">
        <v>42</v>
      </c>
      <c r="B11" s="69">
        <f>SUM(B6:B10)</f>
        <v>21048524.5</v>
      </c>
      <c r="C11" s="69">
        <f>SUM(C6:C10)</f>
        <v>4676750.2300000004</v>
      </c>
      <c r="D11" s="69">
        <f>SUM(D6:D10)</f>
        <v>25725274.730000004</v>
      </c>
      <c r="E11" s="12"/>
      <c r="F11" s="24"/>
    </row>
    <row r="12" spans="1:10" ht="16.2">
      <c r="A12" s="167" t="s">
        <v>32</v>
      </c>
      <c r="B12" s="167"/>
      <c r="C12" s="167"/>
      <c r="D12" s="167"/>
      <c r="E12" s="12"/>
      <c r="F12" s="24"/>
    </row>
    <row r="13" spans="1:10" ht="16.2">
      <c r="A13" s="2" t="s">
        <v>3</v>
      </c>
      <c r="B13" s="23">
        <v>896729.82</v>
      </c>
      <c r="C13" s="20">
        <v>78166.27</v>
      </c>
      <c r="D13" s="20">
        <f t="shared" ref="D13:D24" si="0">SUM(B13:C13)</f>
        <v>974896.09</v>
      </c>
      <c r="E13" s="12"/>
      <c r="F13" s="24"/>
    </row>
    <row r="14" spans="1:10" ht="16.2">
      <c r="A14" s="2" t="s">
        <v>4</v>
      </c>
      <c r="B14" s="20">
        <v>190594.13</v>
      </c>
      <c r="C14" s="20">
        <v>82350.899999999994</v>
      </c>
      <c r="D14" s="20">
        <f>SUM(B14:C14)</f>
        <v>272945.03000000003</v>
      </c>
      <c r="E14" s="12"/>
      <c r="F14" s="24"/>
    </row>
    <row r="15" spans="1:10" ht="16.2">
      <c r="A15" s="2" t="s">
        <v>38</v>
      </c>
      <c r="B15" s="20">
        <v>1455122.35</v>
      </c>
      <c r="C15" s="20">
        <v>307188.53999999998</v>
      </c>
      <c r="D15" s="20">
        <f t="shared" si="0"/>
        <v>1762310.8900000001</v>
      </c>
      <c r="E15" s="12"/>
      <c r="F15" s="24"/>
    </row>
    <row r="16" spans="1:10" ht="16.2">
      <c r="A16" s="2" t="s">
        <v>39</v>
      </c>
      <c r="B16" s="20">
        <v>29615.98</v>
      </c>
      <c r="C16" s="81">
        <v>0</v>
      </c>
      <c r="D16" s="20">
        <f t="shared" si="0"/>
        <v>29615.98</v>
      </c>
      <c r="E16" s="12"/>
      <c r="F16" s="24"/>
    </row>
    <row r="17" spans="1:7" ht="16.2">
      <c r="A17" s="2" t="s">
        <v>40</v>
      </c>
      <c r="B17" s="20">
        <v>1776.68</v>
      </c>
      <c r="C17" s="81">
        <v>0</v>
      </c>
      <c r="D17" s="20">
        <f t="shared" si="0"/>
        <v>1776.68</v>
      </c>
      <c r="E17" s="12"/>
      <c r="F17" s="24"/>
    </row>
    <row r="18" spans="1:7" ht="16.2">
      <c r="A18" s="2" t="s">
        <v>124</v>
      </c>
      <c r="B18" s="81">
        <v>0</v>
      </c>
      <c r="C18" s="81">
        <v>0</v>
      </c>
      <c r="D18" s="81">
        <v>0</v>
      </c>
      <c r="E18" s="12"/>
      <c r="F18" s="24"/>
    </row>
    <row r="19" spans="1:7" ht="16.2">
      <c r="A19" s="2" t="s">
        <v>27</v>
      </c>
      <c r="B19" s="20">
        <v>7713.51</v>
      </c>
      <c r="C19" s="20">
        <v>904.73</v>
      </c>
      <c r="D19" s="20">
        <f t="shared" si="0"/>
        <v>8618.24</v>
      </c>
      <c r="E19" s="12"/>
      <c r="F19" s="24"/>
    </row>
    <row r="20" spans="1:7" ht="16.2">
      <c r="A20" s="3" t="s">
        <v>69</v>
      </c>
      <c r="B20" s="20">
        <v>3343520.74</v>
      </c>
      <c r="C20" s="81">
        <v>0</v>
      </c>
      <c r="D20" s="20">
        <f t="shared" si="0"/>
        <v>3343520.74</v>
      </c>
      <c r="E20" s="12"/>
      <c r="F20" s="24"/>
    </row>
    <row r="21" spans="1:7" ht="16.2">
      <c r="A21" s="3" t="s">
        <v>135</v>
      </c>
      <c r="B21" s="81">
        <v>0</v>
      </c>
      <c r="C21" s="35">
        <v>8222</v>
      </c>
      <c r="D21" s="20">
        <f t="shared" si="0"/>
        <v>8222</v>
      </c>
      <c r="E21" s="12"/>
      <c r="F21" s="24"/>
    </row>
    <row r="22" spans="1:7" ht="16.2">
      <c r="A22" s="2" t="s">
        <v>5</v>
      </c>
      <c r="B22" s="20">
        <v>4793301.43</v>
      </c>
      <c r="C22" s="81">
        <v>0</v>
      </c>
      <c r="D22" s="20">
        <f t="shared" si="0"/>
        <v>4793301.43</v>
      </c>
      <c r="E22" s="12"/>
      <c r="F22" s="24"/>
    </row>
    <row r="23" spans="1:7" ht="16.2">
      <c r="A23" s="2" t="s">
        <v>74</v>
      </c>
      <c r="B23" s="20">
        <v>4988709.2699999996</v>
      </c>
      <c r="C23" s="81">
        <v>0</v>
      </c>
      <c r="D23" s="20">
        <f t="shared" si="0"/>
        <v>4988709.2699999996</v>
      </c>
      <c r="E23" s="12"/>
      <c r="F23" s="24"/>
    </row>
    <row r="24" spans="1:7" ht="16.2">
      <c r="A24" s="2" t="s">
        <v>24</v>
      </c>
      <c r="B24" s="20">
        <v>23040.46</v>
      </c>
      <c r="C24" s="20">
        <v>194.96</v>
      </c>
      <c r="D24" s="20">
        <f t="shared" si="0"/>
        <v>23235.42</v>
      </c>
      <c r="E24" s="12"/>
      <c r="F24" s="24"/>
    </row>
    <row r="25" spans="1:7" ht="16.2">
      <c r="A25" s="18" t="s">
        <v>22</v>
      </c>
      <c r="B25" s="69">
        <f>SUM(B13:B24)</f>
        <v>15730124.370000001</v>
      </c>
      <c r="C25" s="69">
        <f>SUM(C13:C24)</f>
        <v>477027.39999999997</v>
      </c>
      <c r="D25" s="69">
        <f>SUM(D13:D24)</f>
        <v>16207151.77</v>
      </c>
      <c r="E25" s="12"/>
      <c r="F25" s="24"/>
    </row>
    <row r="26" spans="1:7" ht="16.2">
      <c r="A26" s="176" t="s">
        <v>23</v>
      </c>
      <c r="B26" s="176"/>
      <c r="C26" s="176"/>
      <c r="D26" s="176"/>
      <c r="E26" s="12"/>
      <c r="F26" s="24"/>
    </row>
    <row r="27" spans="1:7" ht="16.2">
      <c r="A27" s="2" t="s">
        <v>16</v>
      </c>
      <c r="B27" s="69">
        <f>+B11-B25</f>
        <v>5318400.129999999</v>
      </c>
      <c r="C27" s="69">
        <f>C11-C25</f>
        <v>4199722.83</v>
      </c>
      <c r="D27" s="69">
        <f>SUM(B27:C27)</f>
        <v>9518122.959999999</v>
      </c>
      <c r="E27" s="12"/>
      <c r="F27" s="24"/>
    </row>
    <row r="28" spans="1:7" ht="16.2">
      <c r="A28" s="167" t="s">
        <v>34</v>
      </c>
      <c r="B28" s="167"/>
      <c r="C28" s="167"/>
      <c r="D28" s="167"/>
      <c r="E28" s="12"/>
      <c r="F28" s="24"/>
    </row>
    <row r="29" spans="1:7" ht="16.2">
      <c r="A29" s="2" t="s">
        <v>125</v>
      </c>
      <c r="B29" s="81">
        <v>0</v>
      </c>
      <c r="C29" s="20">
        <v>220439.35</v>
      </c>
      <c r="D29" s="20">
        <f>+B29+C29</f>
        <v>220439.35</v>
      </c>
      <c r="E29" s="12"/>
      <c r="F29" s="24"/>
    </row>
    <row r="30" spans="1:7" ht="16.2">
      <c r="A30" s="2" t="s">
        <v>126</v>
      </c>
      <c r="B30" s="81">
        <v>0</v>
      </c>
      <c r="C30" s="20">
        <v>-220439.35</v>
      </c>
      <c r="D30" s="20">
        <f>+B30+C30</f>
        <v>-220439.35</v>
      </c>
      <c r="E30" s="12"/>
      <c r="F30" s="24"/>
    </row>
    <row r="31" spans="1:7">
      <c r="A31" s="2" t="s">
        <v>136</v>
      </c>
      <c r="B31" s="20">
        <v>319.76</v>
      </c>
      <c r="C31" s="81">
        <v>0</v>
      </c>
      <c r="D31" s="81">
        <v>0</v>
      </c>
      <c r="E31" s="20"/>
      <c r="F31" s="20"/>
      <c r="G31" s="20"/>
    </row>
    <row r="32" spans="1:7" ht="16.2">
      <c r="A32" s="2" t="s">
        <v>137</v>
      </c>
      <c r="B32" s="81">
        <v>0</v>
      </c>
      <c r="C32" s="81">
        <v>0</v>
      </c>
      <c r="D32" s="81">
        <v>0</v>
      </c>
      <c r="E32" s="12"/>
      <c r="F32" s="24"/>
    </row>
    <row r="33" spans="1:6" ht="16.2">
      <c r="A33" s="2" t="s">
        <v>138</v>
      </c>
      <c r="B33" s="81">
        <v>0</v>
      </c>
      <c r="C33" s="81">
        <v>0</v>
      </c>
      <c r="D33" s="81">
        <v>0</v>
      </c>
      <c r="E33" s="12"/>
      <c r="F33" s="24"/>
    </row>
    <row r="34" spans="1:6" ht="16.2">
      <c r="A34" s="18" t="s">
        <v>14</v>
      </c>
      <c r="B34" s="69">
        <f>SUM(B29:B33)</f>
        <v>319.76</v>
      </c>
      <c r="C34" s="134">
        <f>SUM(C29:C33)</f>
        <v>0</v>
      </c>
      <c r="D34" s="69">
        <f>SUM(B34:C34)</f>
        <v>319.76</v>
      </c>
      <c r="E34" s="12"/>
      <c r="F34" s="24"/>
    </row>
    <row r="35" spans="1:6" ht="16.2">
      <c r="A35" s="2" t="s">
        <v>59</v>
      </c>
      <c r="B35" s="20">
        <f>B27+B34</f>
        <v>5318719.8899999987</v>
      </c>
      <c r="C35" s="20">
        <f>C34+C27</f>
        <v>4199722.83</v>
      </c>
      <c r="D35" s="20">
        <f>D34+D27</f>
        <v>9518442.7199999988</v>
      </c>
      <c r="E35" s="12"/>
      <c r="F35" s="24"/>
    </row>
    <row r="36" spans="1:6" ht="16.2">
      <c r="A36" s="167" t="s">
        <v>36</v>
      </c>
      <c r="B36" s="167"/>
      <c r="C36" s="167"/>
      <c r="D36" s="167"/>
      <c r="E36" s="12"/>
      <c r="F36" s="24"/>
    </row>
    <row r="37" spans="1:6" ht="16.2">
      <c r="A37" s="20" t="s">
        <v>128</v>
      </c>
      <c r="B37" s="20">
        <v>100383724.23</v>
      </c>
      <c r="C37" s="20">
        <v>145282495.41999999</v>
      </c>
      <c r="D37" s="20">
        <f>SUM(B37:C37)</f>
        <v>245666219.64999998</v>
      </c>
      <c r="E37" s="12"/>
      <c r="F37" s="24"/>
    </row>
    <row r="38" spans="1:6" ht="16.2">
      <c r="A38" s="2" t="s">
        <v>20</v>
      </c>
      <c r="B38" s="81">
        <v>0</v>
      </c>
      <c r="C38" s="81">
        <v>0</v>
      </c>
      <c r="D38" s="81">
        <v>0</v>
      </c>
      <c r="E38" s="12"/>
      <c r="F38" s="24"/>
    </row>
    <row r="39" spans="1:6" s="21" customFormat="1">
      <c r="A39" s="6" t="s">
        <v>128</v>
      </c>
      <c r="B39" s="76">
        <f>SUM(B37:B38)</f>
        <v>100383724.23</v>
      </c>
      <c r="C39" s="76">
        <f>SUM(C37:C38)</f>
        <v>145282495.41999999</v>
      </c>
      <c r="D39" s="76">
        <f>SUM(D37:D38)</f>
        <v>245666219.64999998</v>
      </c>
      <c r="E39" s="22"/>
      <c r="F39" s="25"/>
    </row>
    <row r="40" spans="1:6" s="21" customFormat="1" ht="15.6" thickBot="1">
      <c r="A40" s="18" t="s">
        <v>129</v>
      </c>
      <c r="B40" s="26">
        <f>B35+B39</f>
        <v>105702444.12</v>
      </c>
      <c r="C40" s="26">
        <f>C35+C39</f>
        <v>149482218.25</v>
      </c>
      <c r="D40" s="26">
        <f>D35+D39</f>
        <v>255184662.36999997</v>
      </c>
      <c r="E40" s="22"/>
      <c r="F40" s="25"/>
    </row>
    <row r="41" spans="1:6" ht="18" thickTop="1">
      <c r="A41" s="189" t="s">
        <v>7</v>
      </c>
      <c r="B41" s="189"/>
      <c r="C41" s="189"/>
      <c r="D41" s="189"/>
      <c r="E41" s="9"/>
      <c r="F41" s="9"/>
    </row>
    <row r="42" spans="1:6" ht="18" hidden="1" thickTop="1">
      <c r="A42" s="155" t="s">
        <v>7</v>
      </c>
      <c r="B42" s="155"/>
      <c r="C42" s="155"/>
      <c r="D42" s="156"/>
    </row>
    <row r="43" spans="1:6" ht="17.399999999999999">
      <c r="A43" s="171" t="s">
        <v>185</v>
      </c>
      <c r="B43" s="171"/>
      <c r="C43" s="171"/>
      <c r="D43" s="171"/>
    </row>
    <row r="44" spans="1:6" ht="17.7">
      <c r="A44" s="172" t="s">
        <v>186</v>
      </c>
      <c r="B44" s="172"/>
      <c r="C44" s="172"/>
      <c r="D44" s="172"/>
    </row>
  </sheetData>
  <mergeCells count="11">
    <mergeCell ref="A1:D1"/>
    <mergeCell ref="A43:D43"/>
    <mergeCell ref="A44:D44"/>
    <mergeCell ref="A2:D2"/>
    <mergeCell ref="A26:D26"/>
    <mergeCell ref="A41:D41"/>
    <mergeCell ref="A36:D36"/>
    <mergeCell ref="A28:D28"/>
    <mergeCell ref="A12:D12"/>
    <mergeCell ref="A4:D4"/>
    <mergeCell ref="A5:D5"/>
  </mergeCells>
  <phoneticPr fontId="8"/>
  <hyperlinks>
    <hyperlink ref="A43" location="'Table of Contents'!A1" display="Return to TOC" xr:uid="{5715200E-C49A-4BC4-AEBB-9A9C030262D7}"/>
  </hyperlinks>
  <printOptions horizontalCentered="1"/>
  <pageMargins left="0.75" right="0.75" top="1.1000000000000001" bottom="0.87" header="0" footer="0"/>
  <pageSetup scale="65" orientation="portrait" horizontalDpi="1200" verticalDpi="1200" r:id="rId1"/>
  <legacyDrawing r:id="rId2"/>
  <extLst>
    <ext xmlns:mx="http://schemas.microsoft.com/office/mac/excel/2008/main" uri="http://schemas.microsoft.com/office/mac/excel/2008/main">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C6731-48F2-4473-910B-B9F23BEC6ACC}">
  <dimension ref="A1:O50"/>
  <sheetViews>
    <sheetView zoomScaleNormal="100" workbookViewId="0">
      <selection sqref="A1:M1"/>
    </sheetView>
  </sheetViews>
  <sheetFormatPr defaultColWidth="0" defaultRowHeight="15.3" zeroHeight="1"/>
  <cols>
    <col min="1" max="1" width="71.27734375" style="64" customWidth="1"/>
    <col min="2" max="2" width="9.1640625" style="64" bestFit="1" customWidth="1"/>
    <col min="3" max="3" width="19.83203125" style="64" bestFit="1" customWidth="1"/>
    <col min="4" max="4" width="15" style="64" bestFit="1" customWidth="1"/>
    <col min="5" max="5" width="13.71875" style="64" customWidth="1"/>
    <col min="6" max="6" width="12.1640625" style="64" customWidth="1"/>
    <col min="7" max="8" width="16.83203125" style="64" bestFit="1" customWidth="1"/>
    <col min="9" max="9" width="15" style="64" bestFit="1" customWidth="1"/>
    <col min="10" max="10" width="15.71875" style="64" bestFit="1" customWidth="1"/>
    <col min="11" max="11" width="17" style="64" customWidth="1"/>
    <col min="12" max="12" width="16.83203125" style="64" bestFit="1" customWidth="1"/>
    <col min="13" max="13" width="19.27734375" style="64" customWidth="1"/>
    <col min="14" max="15" width="0" style="64" hidden="1" customWidth="1"/>
    <col min="16" max="16384" width="8.83203125" style="64" hidden="1"/>
  </cols>
  <sheetData>
    <row r="1" spans="1:15" s="68" customFormat="1">
      <c r="A1" s="192" t="s">
        <v>174</v>
      </c>
      <c r="B1" s="192"/>
      <c r="C1" s="192"/>
      <c r="D1" s="192"/>
      <c r="E1" s="192"/>
      <c r="F1" s="192"/>
      <c r="G1" s="192"/>
      <c r="H1" s="192"/>
      <c r="I1" s="192"/>
      <c r="J1" s="192"/>
      <c r="K1" s="192"/>
      <c r="L1" s="192"/>
      <c r="M1" s="192"/>
    </row>
    <row r="2" spans="1:15" s="67" customFormat="1" ht="17.399999999999999">
      <c r="A2" s="197" t="s">
        <v>123</v>
      </c>
      <c r="B2" s="197"/>
      <c r="C2" s="197"/>
      <c r="D2" s="197"/>
      <c r="E2" s="197"/>
      <c r="F2" s="197"/>
      <c r="G2" s="197"/>
      <c r="H2" s="197"/>
      <c r="I2" s="197"/>
      <c r="J2" s="197"/>
      <c r="K2" s="197"/>
      <c r="L2" s="197"/>
      <c r="M2" s="197"/>
    </row>
    <row r="3" spans="1:15" s="161" customFormat="1" ht="90">
      <c r="A3" s="158" t="s">
        <v>206</v>
      </c>
      <c r="B3" s="159" t="s">
        <v>205</v>
      </c>
      <c r="C3" s="159" t="s">
        <v>207</v>
      </c>
      <c r="D3" s="160" t="s">
        <v>210</v>
      </c>
      <c r="E3" s="159" t="s">
        <v>222</v>
      </c>
      <c r="F3" s="160" t="s">
        <v>223</v>
      </c>
      <c r="G3" s="159" t="s">
        <v>208</v>
      </c>
      <c r="H3" s="160" t="s">
        <v>220</v>
      </c>
      <c r="I3" s="160" t="s">
        <v>209</v>
      </c>
      <c r="J3" s="160" t="s">
        <v>224</v>
      </c>
      <c r="K3" s="159" t="s">
        <v>225</v>
      </c>
      <c r="L3" s="160" t="s">
        <v>211</v>
      </c>
      <c r="M3" s="160" t="s">
        <v>221</v>
      </c>
    </row>
    <row r="4" spans="1:15" ht="16.2">
      <c r="A4" s="198" t="s">
        <v>139</v>
      </c>
      <c r="B4" s="198"/>
      <c r="C4" s="198"/>
      <c r="D4" s="198"/>
      <c r="E4" s="198"/>
      <c r="F4" s="198"/>
      <c r="G4" s="198"/>
      <c r="H4" s="198"/>
      <c r="I4" s="198"/>
      <c r="J4" s="198"/>
      <c r="K4" s="198"/>
      <c r="L4" s="198"/>
      <c r="M4" s="198"/>
      <c r="O4" s="66"/>
    </row>
    <row r="5" spans="1:15" ht="16.2">
      <c r="A5" s="167" t="s">
        <v>118</v>
      </c>
      <c r="B5" s="167"/>
      <c r="C5" s="167"/>
      <c r="D5" s="167"/>
      <c r="E5" s="167"/>
      <c r="F5" s="167"/>
      <c r="G5" s="167"/>
      <c r="H5" s="167"/>
      <c r="I5" s="167"/>
      <c r="J5" s="167"/>
      <c r="K5" s="167"/>
      <c r="L5" s="167"/>
      <c r="M5" s="167"/>
      <c r="O5" s="66"/>
    </row>
    <row r="6" spans="1:15" ht="16.2">
      <c r="A6" s="82" t="s">
        <v>117</v>
      </c>
      <c r="B6" s="190" t="s">
        <v>116</v>
      </c>
      <c r="C6" s="190"/>
      <c r="D6" s="190"/>
      <c r="E6" s="135">
        <v>0</v>
      </c>
      <c r="F6" s="135">
        <v>0</v>
      </c>
      <c r="G6" s="84">
        <v>13017422.65</v>
      </c>
      <c r="H6" s="84">
        <f>SUM(E6:G6)</f>
        <v>13017422.65</v>
      </c>
      <c r="I6" s="83" t="s">
        <v>192</v>
      </c>
      <c r="J6" s="135">
        <v>0</v>
      </c>
      <c r="K6" s="135">
        <v>0</v>
      </c>
      <c r="L6" s="84">
        <f>H6</f>
        <v>13017422.65</v>
      </c>
      <c r="M6" s="84">
        <f>H6</f>
        <v>13017422.65</v>
      </c>
      <c r="O6" s="66"/>
    </row>
    <row r="7" spans="1:15" ht="16.2">
      <c r="A7" s="82" t="s">
        <v>117</v>
      </c>
      <c r="B7" s="190" t="s">
        <v>116</v>
      </c>
      <c r="C7" s="190"/>
      <c r="D7" s="190"/>
      <c r="E7" s="135">
        <v>0</v>
      </c>
      <c r="F7" s="135">
        <v>0</v>
      </c>
      <c r="G7" s="85">
        <v>34994.6</v>
      </c>
      <c r="H7" s="85">
        <f>SUM(E7:G7)</f>
        <v>34994.6</v>
      </c>
      <c r="I7" s="83" t="s">
        <v>192</v>
      </c>
      <c r="J7" s="135">
        <v>0</v>
      </c>
      <c r="K7" s="135">
        <v>0</v>
      </c>
      <c r="L7" s="135">
        <v>0</v>
      </c>
      <c r="M7" s="85">
        <f>H7</f>
        <v>34994.6</v>
      </c>
      <c r="O7" s="66"/>
    </row>
    <row r="8" spans="1:15" ht="16.2">
      <c r="A8" s="194" t="s">
        <v>112</v>
      </c>
      <c r="B8" s="194"/>
      <c r="C8" s="194"/>
      <c r="D8" s="194"/>
      <c r="E8" s="194"/>
      <c r="F8" s="194"/>
      <c r="G8" s="194"/>
      <c r="H8" s="194"/>
      <c r="I8" s="194"/>
      <c r="J8" s="194"/>
      <c r="K8" s="194"/>
      <c r="L8" s="194"/>
      <c r="M8" s="194"/>
      <c r="O8" s="66"/>
    </row>
    <row r="9" spans="1:15" ht="16.2">
      <c r="A9" s="194" t="s">
        <v>140</v>
      </c>
      <c r="B9" s="194"/>
      <c r="C9" s="194"/>
      <c r="D9" s="194"/>
      <c r="E9" s="87">
        <v>0</v>
      </c>
      <c r="F9" s="87">
        <v>0</v>
      </c>
      <c r="G9" s="144">
        <v>0</v>
      </c>
      <c r="H9" s="65" t="s">
        <v>192</v>
      </c>
      <c r="I9" s="88">
        <v>473</v>
      </c>
      <c r="J9" s="65">
        <f>H7</f>
        <v>34994.6</v>
      </c>
      <c r="K9" s="141">
        <v>0</v>
      </c>
      <c r="L9" s="141">
        <v>0</v>
      </c>
      <c r="M9" s="141">
        <v>0</v>
      </c>
      <c r="O9" s="66"/>
    </row>
    <row r="10" spans="1:15" ht="16.2">
      <c r="A10" s="191" t="s">
        <v>117</v>
      </c>
      <c r="B10" s="191"/>
      <c r="C10" s="191"/>
      <c r="D10" s="191"/>
      <c r="E10" s="135">
        <v>0</v>
      </c>
      <c r="F10" s="135">
        <v>0</v>
      </c>
      <c r="G10" s="85">
        <v>391715</v>
      </c>
      <c r="H10" s="85">
        <f>SUM(E10:G10)</f>
        <v>391715</v>
      </c>
      <c r="I10" s="83" t="s">
        <v>192</v>
      </c>
      <c r="J10" s="135">
        <v>0</v>
      </c>
      <c r="K10" s="135">
        <v>0</v>
      </c>
      <c r="L10" s="135">
        <v>0</v>
      </c>
      <c r="M10" s="85">
        <f>H10</f>
        <v>391715</v>
      </c>
      <c r="O10" s="66"/>
    </row>
    <row r="11" spans="1:15" ht="16.2">
      <c r="A11" s="194" t="s">
        <v>112</v>
      </c>
      <c r="B11" s="194"/>
      <c r="C11" s="194"/>
      <c r="D11" s="194"/>
      <c r="E11" s="194"/>
      <c r="F11" s="194"/>
      <c r="G11" s="194"/>
      <c r="H11" s="194"/>
      <c r="I11" s="194"/>
      <c r="J11" s="194"/>
      <c r="K11" s="194"/>
      <c r="L11" s="194"/>
      <c r="M11" s="194"/>
      <c r="O11" s="66"/>
    </row>
    <row r="12" spans="1:15" ht="16.2">
      <c r="A12" s="86" t="s">
        <v>141</v>
      </c>
      <c r="B12" s="199">
        <v>81.040999999999997</v>
      </c>
      <c r="C12" s="199"/>
      <c r="D12" s="199"/>
      <c r="E12" s="87">
        <v>0</v>
      </c>
      <c r="F12" s="87">
        <v>0</v>
      </c>
      <c r="G12" s="144">
        <v>0</v>
      </c>
      <c r="H12" s="141">
        <v>0</v>
      </c>
      <c r="I12" s="88">
        <v>719</v>
      </c>
      <c r="J12" s="65">
        <f>H10</f>
        <v>391715</v>
      </c>
      <c r="K12" s="141">
        <v>0</v>
      </c>
      <c r="L12" s="141">
        <v>0</v>
      </c>
      <c r="M12" s="141">
        <v>0</v>
      </c>
      <c r="O12" s="66"/>
    </row>
    <row r="13" spans="1:15" ht="16.2">
      <c r="A13" s="191" t="s">
        <v>117</v>
      </c>
      <c r="B13" s="191"/>
      <c r="C13" s="191"/>
      <c r="D13" s="191"/>
      <c r="E13" s="135">
        <v>0</v>
      </c>
      <c r="F13" s="135">
        <v>0</v>
      </c>
      <c r="G13" s="85">
        <v>181628.76</v>
      </c>
      <c r="H13" s="85">
        <f>SUM(E13:G13)</f>
        <v>181628.76</v>
      </c>
      <c r="I13" s="83" t="s">
        <v>192</v>
      </c>
      <c r="J13" s="135">
        <v>0</v>
      </c>
      <c r="K13" s="135">
        <v>0</v>
      </c>
      <c r="L13" s="135">
        <v>0</v>
      </c>
      <c r="M13" s="85">
        <f>H13</f>
        <v>181628.76</v>
      </c>
      <c r="O13" s="66"/>
    </row>
    <row r="14" spans="1:15" ht="16.2">
      <c r="A14" s="194" t="s">
        <v>112</v>
      </c>
      <c r="B14" s="194"/>
      <c r="C14" s="194"/>
      <c r="D14" s="194"/>
      <c r="E14" s="194"/>
      <c r="F14" s="194"/>
      <c r="G14" s="194"/>
      <c r="H14" s="194"/>
      <c r="I14" s="194"/>
      <c r="J14" s="194"/>
      <c r="K14" s="194"/>
      <c r="L14" s="194"/>
      <c r="M14" s="194"/>
      <c r="O14" s="66"/>
    </row>
    <row r="15" spans="1:15" ht="16.2">
      <c r="A15" s="86" t="s">
        <v>142</v>
      </c>
      <c r="B15" s="199">
        <v>81.040999999999997</v>
      </c>
      <c r="C15" s="199"/>
      <c r="D15" s="199"/>
      <c r="E15" s="136">
        <v>0</v>
      </c>
      <c r="F15" s="136">
        <v>0</v>
      </c>
      <c r="G15" s="136">
        <v>0</v>
      </c>
      <c r="H15" s="136">
        <v>0</v>
      </c>
      <c r="I15" s="88">
        <v>789</v>
      </c>
      <c r="J15" s="65">
        <f>H13</f>
        <v>181628.76</v>
      </c>
      <c r="K15" s="136">
        <v>0</v>
      </c>
      <c r="L15" s="136">
        <v>0</v>
      </c>
      <c r="M15" s="136">
        <v>0</v>
      </c>
      <c r="O15" s="66"/>
    </row>
    <row r="16" spans="1:15" ht="30.6">
      <c r="A16" s="89" t="s">
        <v>114</v>
      </c>
      <c r="B16" s="190" t="s">
        <v>115</v>
      </c>
      <c r="C16" s="190"/>
      <c r="D16" s="190"/>
      <c r="E16" s="95">
        <v>0</v>
      </c>
      <c r="F16" s="95">
        <v>0</v>
      </c>
      <c r="G16" s="85">
        <v>58986.42</v>
      </c>
      <c r="H16" s="85">
        <f>SUM(E16:G16)</f>
        <v>58986.42</v>
      </c>
      <c r="I16" s="90" t="s">
        <v>192</v>
      </c>
      <c r="J16" s="95">
        <v>0</v>
      </c>
      <c r="K16" s="95">
        <v>0</v>
      </c>
      <c r="L16" s="85">
        <f>H16</f>
        <v>58986.42</v>
      </c>
      <c r="M16" s="85">
        <f>L16</f>
        <v>58986.42</v>
      </c>
      <c r="O16" s="66"/>
    </row>
    <row r="17" spans="1:15" ht="30.6">
      <c r="A17" s="89" t="s">
        <v>114</v>
      </c>
      <c r="B17" s="190" t="s">
        <v>115</v>
      </c>
      <c r="C17" s="190"/>
      <c r="D17" s="190"/>
      <c r="E17" s="95">
        <v>0</v>
      </c>
      <c r="F17" s="95">
        <v>0</v>
      </c>
      <c r="G17" s="85">
        <v>395557.34</v>
      </c>
      <c r="H17" s="85">
        <f>SUM(E17:G17)</f>
        <v>395557.34</v>
      </c>
      <c r="I17" s="90" t="s">
        <v>192</v>
      </c>
      <c r="J17" s="95">
        <v>0</v>
      </c>
      <c r="K17" s="95">
        <v>0</v>
      </c>
      <c r="L17" s="137">
        <v>0</v>
      </c>
      <c r="M17" s="85">
        <f>H17</f>
        <v>395557.34</v>
      </c>
      <c r="O17" s="66"/>
    </row>
    <row r="18" spans="1:15" ht="16.2">
      <c r="A18" s="194" t="s">
        <v>112</v>
      </c>
      <c r="B18" s="194"/>
      <c r="C18" s="194"/>
      <c r="D18" s="194"/>
      <c r="E18" s="194"/>
      <c r="F18" s="194"/>
      <c r="G18" s="194"/>
      <c r="H18" s="194"/>
      <c r="I18" s="194"/>
      <c r="J18" s="194"/>
      <c r="K18" s="194"/>
      <c r="L18" s="194"/>
      <c r="M18" s="194"/>
      <c r="O18" s="66"/>
    </row>
    <row r="19" spans="1:15" ht="16.2">
      <c r="A19" s="194" t="s">
        <v>143</v>
      </c>
      <c r="B19" s="194"/>
      <c r="C19" s="194"/>
      <c r="D19" s="194"/>
      <c r="E19" s="87">
        <v>0</v>
      </c>
      <c r="F19" s="87">
        <v>0</v>
      </c>
      <c r="G19" s="141">
        <v>0</v>
      </c>
      <c r="H19" s="141">
        <v>0</v>
      </c>
      <c r="I19" s="88">
        <v>537</v>
      </c>
      <c r="J19" s="65">
        <f>H17</f>
        <v>395557.34</v>
      </c>
      <c r="K19" s="141">
        <v>0</v>
      </c>
      <c r="L19" s="141">
        <v>0</v>
      </c>
      <c r="M19" s="91">
        <v>0</v>
      </c>
      <c r="O19" s="66"/>
    </row>
    <row r="20" spans="1:15" ht="30.6">
      <c r="A20" s="89" t="s">
        <v>114</v>
      </c>
      <c r="B20" s="190" t="s">
        <v>115</v>
      </c>
      <c r="C20" s="190"/>
      <c r="D20" s="190"/>
      <c r="E20" s="95">
        <v>0</v>
      </c>
      <c r="F20" s="95">
        <v>0</v>
      </c>
      <c r="G20" s="85">
        <v>202194.6</v>
      </c>
      <c r="H20" s="85">
        <f>SUM(E20:G20)</f>
        <v>202194.6</v>
      </c>
      <c r="I20" s="90" t="s">
        <v>192</v>
      </c>
      <c r="J20" s="137">
        <v>0</v>
      </c>
      <c r="K20" s="137">
        <v>0</v>
      </c>
      <c r="L20" s="137">
        <v>0</v>
      </c>
      <c r="M20" s="92">
        <f>+H20</f>
        <v>202194.6</v>
      </c>
      <c r="O20" s="66"/>
    </row>
    <row r="21" spans="1:15" ht="16.2">
      <c r="A21" s="194" t="s">
        <v>112</v>
      </c>
      <c r="B21" s="194"/>
      <c r="C21" s="194"/>
      <c r="D21" s="194"/>
      <c r="E21" s="194"/>
      <c r="F21" s="194"/>
      <c r="G21" s="194"/>
      <c r="H21" s="194"/>
      <c r="I21" s="194"/>
      <c r="J21" s="194"/>
      <c r="K21" s="194"/>
      <c r="L21" s="194"/>
      <c r="M21" s="194"/>
      <c r="O21" s="66"/>
    </row>
    <row r="22" spans="1:15" ht="16.2">
      <c r="A22" s="194" t="s">
        <v>144</v>
      </c>
      <c r="B22" s="194"/>
      <c r="C22" s="194"/>
      <c r="D22" s="194"/>
      <c r="E22" s="87">
        <v>0</v>
      </c>
      <c r="F22" s="87">
        <v>0</v>
      </c>
      <c r="G22" s="141">
        <v>0</v>
      </c>
      <c r="H22" s="141">
        <v>0</v>
      </c>
      <c r="I22" s="88">
        <v>575</v>
      </c>
      <c r="J22" s="65">
        <f>H20</f>
        <v>202194.6</v>
      </c>
      <c r="K22" s="141">
        <v>0</v>
      </c>
      <c r="L22" s="141">
        <v>0</v>
      </c>
      <c r="M22" s="91">
        <v>0</v>
      </c>
      <c r="O22" s="66"/>
    </row>
    <row r="23" spans="1:15" ht="16.2">
      <c r="A23" s="89" t="s">
        <v>145</v>
      </c>
      <c r="B23" s="190">
        <v>81.128</v>
      </c>
      <c r="C23" s="190"/>
      <c r="D23" s="190"/>
      <c r="E23" s="135">
        <v>0</v>
      </c>
      <c r="F23" s="135">
        <v>0</v>
      </c>
      <c r="G23" s="85">
        <v>80772.539999999994</v>
      </c>
      <c r="H23" s="85">
        <f>SUM(E23:G23)</f>
        <v>80772.539999999994</v>
      </c>
      <c r="I23" s="90" t="s">
        <v>192</v>
      </c>
      <c r="J23" s="135">
        <v>0</v>
      </c>
      <c r="K23" s="135">
        <v>0</v>
      </c>
      <c r="L23" s="85">
        <f>H23</f>
        <v>80772.539999999994</v>
      </c>
      <c r="M23" s="85">
        <f>K23+L23</f>
        <v>80772.539999999994</v>
      </c>
      <c r="O23" s="66"/>
    </row>
    <row r="24" spans="1:15" ht="45.9">
      <c r="A24" s="89" t="s">
        <v>146</v>
      </c>
      <c r="B24" s="190">
        <v>81.128</v>
      </c>
      <c r="C24" s="190"/>
      <c r="D24" s="190"/>
      <c r="E24" s="137">
        <v>0</v>
      </c>
      <c r="F24" s="137">
        <v>0</v>
      </c>
      <c r="G24" s="85">
        <v>597962.65</v>
      </c>
      <c r="H24" s="85">
        <f>SUM(E24:G24)</f>
        <v>597962.65</v>
      </c>
      <c r="I24" s="90" t="s">
        <v>192</v>
      </c>
      <c r="J24" s="137">
        <v>0</v>
      </c>
      <c r="K24" s="137">
        <v>0</v>
      </c>
      <c r="L24" s="137">
        <v>0</v>
      </c>
      <c r="M24" s="133">
        <v>0</v>
      </c>
      <c r="O24" s="66"/>
    </row>
    <row r="25" spans="1:15" ht="16.2">
      <c r="A25" s="89" t="s">
        <v>147</v>
      </c>
      <c r="B25" s="190">
        <v>81.128</v>
      </c>
      <c r="C25" s="190"/>
      <c r="D25" s="190"/>
      <c r="E25" s="135">
        <v>0</v>
      </c>
      <c r="F25" s="135">
        <v>0</v>
      </c>
      <c r="G25" s="85">
        <v>382888.34</v>
      </c>
      <c r="H25" s="85">
        <f>SUM(E25:G25)</f>
        <v>382888.34</v>
      </c>
      <c r="I25" s="90" t="s">
        <v>192</v>
      </c>
      <c r="J25" s="135">
        <v>0</v>
      </c>
      <c r="K25" s="135">
        <v>0</v>
      </c>
      <c r="L25" s="135">
        <v>0</v>
      </c>
      <c r="M25" s="85">
        <f>H25</f>
        <v>382888.34</v>
      </c>
      <c r="O25" s="66"/>
    </row>
    <row r="26" spans="1:15" s="196" customFormat="1" ht="16.5" customHeight="1">
      <c r="A26" s="196" t="s">
        <v>112</v>
      </c>
    </row>
    <row r="27" spans="1:15" ht="16.2">
      <c r="A27" s="194" t="s">
        <v>143</v>
      </c>
      <c r="B27" s="194"/>
      <c r="C27" s="194"/>
      <c r="D27" s="194"/>
      <c r="E27" s="136">
        <v>0</v>
      </c>
      <c r="F27" s="87">
        <v>0</v>
      </c>
      <c r="G27" s="144">
        <v>0</v>
      </c>
      <c r="H27" s="141">
        <v>0</v>
      </c>
      <c r="I27" s="88">
        <v>537</v>
      </c>
      <c r="J27" s="65">
        <f>H25</f>
        <v>382888.34</v>
      </c>
      <c r="K27" s="87">
        <v>0</v>
      </c>
      <c r="L27" s="87">
        <v>0</v>
      </c>
      <c r="M27" s="131">
        <v>0</v>
      </c>
      <c r="O27" s="66"/>
    </row>
    <row r="28" spans="1:15" ht="30.6">
      <c r="A28" s="89" t="s">
        <v>113</v>
      </c>
      <c r="B28" s="190">
        <v>81.213999999999999</v>
      </c>
      <c r="C28" s="190"/>
      <c r="D28" s="190"/>
      <c r="E28" s="95">
        <v>0</v>
      </c>
      <c r="F28" s="95">
        <v>0</v>
      </c>
      <c r="G28" s="85">
        <v>316401.48</v>
      </c>
      <c r="H28" s="85">
        <f>SUM(E28:G28)</f>
        <v>316401.48</v>
      </c>
      <c r="I28" s="83" t="s">
        <v>192</v>
      </c>
      <c r="J28" s="132">
        <v>0</v>
      </c>
      <c r="K28" s="137">
        <v>0</v>
      </c>
      <c r="L28" s="137">
        <v>0</v>
      </c>
      <c r="M28" s="85">
        <f>H28</f>
        <v>316401.48</v>
      </c>
      <c r="O28" s="66"/>
    </row>
    <row r="29" spans="1:15" ht="16.2">
      <c r="A29" s="196" t="s">
        <v>112</v>
      </c>
      <c r="B29" s="196"/>
      <c r="C29" s="196"/>
      <c r="D29" s="196"/>
      <c r="E29" s="196"/>
      <c r="F29" s="196"/>
      <c r="G29" s="196"/>
      <c r="H29" s="196"/>
      <c r="I29" s="196"/>
      <c r="J29" s="196"/>
      <c r="K29" s="196"/>
      <c r="L29" s="196"/>
      <c r="M29" s="196"/>
      <c r="O29" s="66"/>
    </row>
    <row r="30" spans="1:15" ht="16.2">
      <c r="A30" s="194" t="s">
        <v>144</v>
      </c>
      <c r="B30" s="194"/>
      <c r="C30" s="194"/>
      <c r="D30" s="194"/>
      <c r="E30" s="87">
        <v>0</v>
      </c>
      <c r="F30" s="87">
        <v>0</v>
      </c>
      <c r="G30" s="87">
        <v>0</v>
      </c>
      <c r="H30" s="87">
        <v>0</v>
      </c>
      <c r="I30" s="88">
        <v>575</v>
      </c>
      <c r="J30" s="65">
        <f>H28</f>
        <v>316401.48</v>
      </c>
      <c r="K30" s="87">
        <v>0</v>
      </c>
      <c r="L30" s="87">
        <v>0</v>
      </c>
      <c r="M30" s="131">
        <v>0</v>
      </c>
      <c r="O30" s="66"/>
    </row>
    <row r="31" spans="1:15" ht="30.6">
      <c r="A31" s="89" t="s">
        <v>113</v>
      </c>
      <c r="B31" s="190">
        <v>81.213999999999999</v>
      </c>
      <c r="C31" s="190"/>
      <c r="D31" s="190"/>
      <c r="E31" s="137">
        <v>0</v>
      </c>
      <c r="F31" s="137">
        <v>0</v>
      </c>
      <c r="G31" s="85">
        <v>360450.31</v>
      </c>
      <c r="H31" s="85">
        <f>SUM(E31:G31)</f>
        <v>360450.31</v>
      </c>
      <c r="I31" s="83" t="s">
        <v>192</v>
      </c>
      <c r="J31" s="132">
        <v>0</v>
      </c>
      <c r="K31" s="137">
        <v>0</v>
      </c>
      <c r="L31" s="137">
        <v>0</v>
      </c>
      <c r="M31" s="85">
        <f>H31</f>
        <v>360450.31</v>
      </c>
      <c r="O31" s="66"/>
    </row>
    <row r="32" spans="1:15">
      <c r="A32" s="196" t="s">
        <v>112</v>
      </c>
      <c r="B32" s="196"/>
      <c r="C32" s="196"/>
      <c r="D32" s="196"/>
      <c r="E32" s="196"/>
      <c r="F32" s="196"/>
      <c r="G32" s="196"/>
      <c r="H32" s="196"/>
      <c r="I32" s="196"/>
      <c r="J32" s="196"/>
      <c r="K32" s="196"/>
      <c r="L32" s="196"/>
      <c r="M32" s="196"/>
    </row>
    <row r="33" spans="1:13">
      <c r="A33" s="194" t="s">
        <v>148</v>
      </c>
      <c r="B33" s="194"/>
      <c r="C33" s="194"/>
      <c r="D33" s="194"/>
      <c r="E33" s="87">
        <v>0</v>
      </c>
      <c r="F33" s="87">
        <v>0</v>
      </c>
      <c r="G33" s="87">
        <v>0</v>
      </c>
      <c r="H33" s="87">
        <v>0</v>
      </c>
      <c r="I33" s="88">
        <v>582</v>
      </c>
      <c r="J33" s="65">
        <f>H31</f>
        <v>360450.31</v>
      </c>
      <c r="K33" s="87">
        <v>0</v>
      </c>
      <c r="L33" s="87">
        <v>0</v>
      </c>
      <c r="M33" s="130">
        <v>0</v>
      </c>
    </row>
    <row r="34" spans="1:13">
      <c r="A34" s="193" t="s">
        <v>111</v>
      </c>
      <c r="B34" s="193"/>
      <c r="C34" s="193"/>
      <c r="D34" s="193"/>
      <c r="E34" s="138">
        <v>0</v>
      </c>
      <c r="F34" s="138">
        <v>0</v>
      </c>
      <c r="G34" s="93">
        <f>SUM(G6:G33)</f>
        <v>16020974.689999999</v>
      </c>
      <c r="H34" s="94">
        <f>SUM(H6:H33)</f>
        <v>16020974.689999999</v>
      </c>
      <c r="I34" s="87" t="s">
        <v>192</v>
      </c>
      <c r="J34" s="94">
        <f>SUM(J6:J33)</f>
        <v>2265830.4300000002</v>
      </c>
      <c r="K34" s="142">
        <f>SUM(K6:K33)</f>
        <v>0</v>
      </c>
      <c r="L34" s="94">
        <f>SUM(L6:L33)</f>
        <v>13157181.609999999</v>
      </c>
      <c r="M34" s="94">
        <f>SUM(M5:M33)</f>
        <v>15423012.039999999</v>
      </c>
    </row>
    <row r="35" spans="1:13">
      <c r="A35" s="195" t="s">
        <v>149</v>
      </c>
      <c r="B35" s="195"/>
      <c r="C35" s="195"/>
      <c r="D35" s="195"/>
      <c r="E35" s="195"/>
      <c r="F35" s="195"/>
      <c r="G35" s="195"/>
      <c r="H35" s="195"/>
      <c r="I35" s="195"/>
      <c r="J35" s="195"/>
      <c r="K35" s="195"/>
      <c r="L35" s="195"/>
      <c r="M35" s="195"/>
    </row>
    <row r="36" spans="1:13">
      <c r="A36" s="195" t="s">
        <v>139</v>
      </c>
      <c r="B36" s="195"/>
      <c r="C36" s="195"/>
      <c r="D36" s="195"/>
      <c r="E36" s="195"/>
      <c r="F36" s="195"/>
      <c r="G36" s="195"/>
      <c r="H36" s="195"/>
      <c r="I36" s="195"/>
      <c r="J36" s="195"/>
      <c r="K36" s="195"/>
      <c r="L36" s="195"/>
      <c r="M36" s="195"/>
    </row>
    <row r="37" spans="1:13">
      <c r="A37" s="201" t="s">
        <v>118</v>
      </c>
      <c r="B37" s="201"/>
      <c r="C37" s="201"/>
      <c r="D37" s="201"/>
      <c r="E37" s="201"/>
      <c r="F37" s="201"/>
      <c r="G37" s="201"/>
      <c r="H37" s="201"/>
      <c r="I37" s="201"/>
      <c r="J37" s="201"/>
      <c r="K37" s="201"/>
      <c r="L37" s="201"/>
      <c r="M37" s="201"/>
    </row>
    <row r="38" spans="1:13">
      <c r="A38" s="82" t="s">
        <v>117</v>
      </c>
      <c r="B38" s="190" t="s">
        <v>116</v>
      </c>
      <c r="C38" s="190"/>
      <c r="D38" s="190"/>
      <c r="E38" s="95">
        <v>0</v>
      </c>
      <c r="F38" s="95">
        <v>0</v>
      </c>
      <c r="G38" s="97">
        <v>348340.78</v>
      </c>
      <c r="H38" s="85">
        <f>SUM(E38:G38)</f>
        <v>348340.78</v>
      </c>
      <c r="I38" s="97" t="s">
        <v>192</v>
      </c>
      <c r="J38" s="143">
        <v>0</v>
      </c>
      <c r="K38" s="137">
        <v>0</v>
      </c>
      <c r="L38" s="143">
        <v>0</v>
      </c>
      <c r="M38" s="97">
        <f>+H38</f>
        <v>348340.78</v>
      </c>
    </row>
    <row r="39" spans="1:13">
      <c r="A39" s="194" t="s">
        <v>112</v>
      </c>
      <c r="B39" s="194"/>
      <c r="C39" s="194"/>
      <c r="D39" s="194"/>
      <c r="E39" s="194"/>
      <c r="F39" s="194"/>
      <c r="G39" s="194"/>
      <c r="H39" s="194"/>
      <c r="I39" s="194"/>
      <c r="J39" s="194"/>
      <c r="K39" s="194"/>
      <c r="L39" s="194"/>
      <c r="M39" s="194"/>
    </row>
    <row r="40" spans="1:13">
      <c r="A40" s="194" t="s">
        <v>150</v>
      </c>
      <c r="B40" s="194"/>
      <c r="C40" s="194"/>
      <c r="D40" s="194"/>
      <c r="E40" s="87">
        <v>0</v>
      </c>
      <c r="F40" s="87">
        <v>0</v>
      </c>
      <c r="G40" s="87">
        <v>0</v>
      </c>
      <c r="H40" s="87">
        <v>0</v>
      </c>
      <c r="I40" s="91">
        <v>712</v>
      </c>
      <c r="J40" s="98">
        <f>G38</f>
        <v>348340.78</v>
      </c>
      <c r="K40" s="91">
        <v>0</v>
      </c>
      <c r="L40" s="91">
        <v>0</v>
      </c>
      <c r="M40" s="91">
        <v>0</v>
      </c>
    </row>
    <row r="41" spans="1:13">
      <c r="A41" s="82" t="s">
        <v>117</v>
      </c>
      <c r="B41" s="190" t="s">
        <v>116</v>
      </c>
      <c r="C41" s="190"/>
      <c r="D41" s="190"/>
      <c r="E41" s="95">
        <v>0</v>
      </c>
      <c r="F41" s="95">
        <v>0</v>
      </c>
      <c r="G41" s="97">
        <v>525901.31000000006</v>
      </c>
      <c r="H41" s="85">
        <f>SUM(E41:G41)</f>
        <v>525901.31000000006</v>
      </c>
      <c r="I41" s="95" t="s">
        <v>192</v>
      </c>
      <c r="J41" s="143">
        <v>0</v>
      </c>
      <c r="K41" s="137">
        <v>0</v>
      </c>
      <c r="L41" s="143">
        <v>0</v>
      </c>
      <c r="M41" s="96">
        <f>+H41</f>
        <v>525901.31000000006</v>
      </c>
    </row>
    <row r="42" spans="1:13">
      <c r="A42" s="194" t="s">
        <v>112</v>
      </c>
      <c r="B42" s="194"/>
      <c r="C42" s="194"/>
      <c r="D42" s="194"/>
      <c r="E42" s="194"/>
      <c r="F42" s="194"/>
      <c r="G42" s="194"/>
      <c r="H42" s="194"/>
      <c r="I42" s="194"/>
      <c r="J42" s="194"/>
      <c r="K42" s="194"/>
      <c r="L42" s="194"/>
      <c r="M42" s="194"/>
    </row>
    <row r="43" spans="1:13">
      <c r="A43" s="194" t="s">
        <v>151</v>
      </c>
      <c r="B43" s="194"/>
      <c r="C43" s="194"/>
      <c r="D43" s="194"/>
      <c r="E43" s="91">
        <v>0</v>
      </c>
      <c r="F43" s="91">
        <v>0</v>
      </c>
      <c r="G43" s="91">
        <v>0</v>
      </c>
      <c r="H43" s="91">
        <v>0</v>
      </c>
      <c r="I43" s="91">
        <v>721</v>
      </c>
      <c r="J43" s="98">
        <f>G41</f>
        <v>525901.31000000006</v>
      </c>
      <c r="K43" s="91">
        <v>0</v>
      </c>
      <c r="L43" s="91">
        <v>0</v>
      </c>
      <c r="M43" s="91">
        <v>0</v>
      </c>
    </row>
    <row r="44" spans="1:13">
      <c r="A44" s="82" t="s">
        <v>117</v>
      </c>
      <c r="B44" s="190" t="s">
        <v>116</v>
      </c>
      <c r="C44" s="190"/>
      <c r="D44" s="190"/>
      <c r="E44" s="135">
        <v>0</v>
      </c>
      <c r="F44" s="135">
        <v>0</v>
      </c>
      <c r="G44" s="85">
        <v>203448.22</v>
      </c>
      <c r="H44" s="85">
        <f>SUM(E44:G44)</f>
        <v>203448.22</v>
      </c>
      <c r="I44" s="83" t="s">
        <v>192</v>
      </c>
      <c r="J44" s="137">
        <v>0</v>
      </c>
      <c r="K44" s="137">
        <v>0</v>
      </c>
      <c r="L44" s="137">
        <v>0</v>
      </c>
      <c r="M44" s="85">
        <f>H44</f>
        <v>203448.22</v>
      </c>
    </row>
    <row r="45" spans="1:13">
      <c r="A45" s="194" t="s">
        <v>112</v>
      </c>
      <c r="B45" s="194"/>
      <c r="C45" s="194"/>
      <c r="D45" s="194"/>
      <c r="E45" s="194"/>
      <c r="F45" s="194"/>
      <c r="G45" s="194"/>
      <c r="H45" s="194"/>
      <c r="I45" s="194"/>
      <c r="J45" s="194"/>
      <c r="K45" s="194"/>
      <c r="L45" s="194"/>
      <c r="M45" s="194"/>
    </row>
    <row r="46" spans="1:13">
      <c r="A46" s="194" t="s">
        <v>152</v>
      </c>
      <c r="B46" s="194"/>
      <c r="C46" s="194"/>
      <c r="D46" s="194"/>
      <c r="E46" s="87">
        <v>0</v>
      </c>
      <c r="F46" s="87">
        <v>0</v>
      </c>
      <c r="G46" s="87">
        <v>0</v>
      </c>
      <c r="H46" s="87">
        <v>0</v>
      </c>
      <c r="I46" s="99">
        <v>730</v>
      </c>
      <c r="J46" s="65">
        <f>H44</f>
        <v>203448.22</v>
      </c>
      <c r="K46" s="87">
        <v>0</v>
      </c>
      <c r="L46" s="87">
        <v>0</v>
      </c>
      <c r="M46" s="130">
        <v>0</v>
      </c>
    </row>
    <row r="47" spans="1:13">
      <c r="A47" s="200" t="s">
        <v>192</v>
      </c>
      <c r="B47" s="200"/>
      <c r="C47" s="200"/>
      <c r="D47" s="200"/>
      <c r="E47" s="139">
        <f>SUM(E38:E40)</f>
        <v>0</v>
      </c>
      <c r="F47" s="139">
        <f t="shared" ref="F47" si="0">SUM(F38:F40)</f>
        <v>0</v>
      </c>
      <c r="G47" s="100">
        <f>SUM(G37:G46)</f>
        <v>1077690.31</v>
      </c>
      <c r="H47" s="100">
        <f>SUM(H37:H46)</f>
        <v>1077690.31</v>
      </c>
      <c r="I47" s="97" t="s">
        <v>192</v>
      </c>
      <c r="J47" s="100">
        <f>SUM(J37:J46)</f>
        <v>1077690.31</v>
      </c>
      <c r="K47" s="139">
        <f t="shared" ref="K47:L47" si="1">SUM(K38:K40)</f>
        <v>0</v>
      </c>
      <c r="L47" s="139">
        <f t="shared" si="1"/>
        <v>0</v>
      </c>
      <c r="M47" s="100">
        <f>SUM(M37:M46)</f>
        <v>1077690.31</v>
      </c>
    </row>
    <row r="48" spans="1:13" ht="15.6" thickBot="1">
      <c r="A48" s="191" t="s">
        <v>110</v>
      </c>
      <c r="B48" s="191"/>
      <c r="C48" s="191"/>
      <c r="D48" s="191"/>
      <c r="E48" s="140">
        <f>+E34+E47</f>
        <v>0</v>
      </c>
      <c r="F48" s="140">
        <f>+F34+F47</f>
        <v>0</v>
      </c>
      <c r="G48" s="101">
        <f>+G34+G47</f>
        <v>17098665</v>
      </c>
      <c r="H48" s="101">
        <f>+H34+H47</f>
        <v>17098665</v>
      </c>
      <c r="I48" s="95" t="s">
        <v>192</v>
      </c>
      <c r="J48" s="101">
        <f>+J34+J47</f>
        <v>3343520.74</v>
      </c>
      <c r="K48" s="140">
        <f>+K34+K47</f>
        <v>0</v>
      </c>
      <c r="L48" s="101">
        <f>+L34+L47</f>
        <v>13157181.609999999</v>
      </c>
      <c r="M48" s="101">
        <f>+M34+M47</f>
        <v>16500702.35</v>
      </c>
    </row>
    <row r="49" spans="1:13" ht="15.6" thickTop="1">
      <c r="A49" s="174" t="s">
        <v>185</v>
      </c>
      <c r="B49" s="174"/>
      <c r="C49" s="174"/>
      <c r="D49" s="174"/>
      <c r="E49" s="174"/>
      <c r="F49" s="174"/>
      <c r="G49" s="174"/>
      <c r="H49" s="174"/>
      <c r="I49" s="174"/>
      <c r="J49" s="174"/>
      <c r="K49" s="174"/>
      <c r="L49" s="174"/>
      <c r="M49" s="174"/>
    </row>
    <row r="50" spans="1:13">
      <c r="A50" s="168" t="s">
        <v>186</v>
      </c>
      <c r="B50" s="168"/>
      <c r="C50" s="168"/>
      <c r="D50" s="168"/>
      <c r="E50" s="168"/>
      <c r="F50" s="168"/>
      <c r="G50" s="168"/>
      <c r="H50" s="168"/>
      <c r="I50" s="168"/>
      <c r="J50" s="168"/>
      <c r="K50" s="168"/>
      <c r="L50" s="168"/>
      <c r="M50" s="168"/>
    </row>
  </sheetData>
  <mergeCells count="49">
    <mergeCell ref="A5:M5"/>
    <mergeCell ref="A45:M45"/>
    <mergeCell ref="A42:M42"/>
    <mergeCell ref="A39:M39"/>
    <mergeCell ref="A37:M37"/>
    <mergeCell ref="A36:M36"/>
    <mergeCell ref="A43:D43"/>
    <mergeCell ref="B41:D41"/>
    <mergeCell ref="B44:D44"/>
    <mergeCell ref="A50:M50"/>
    <mergeCell ref="A49:M49"/>
    <mergeCell ref="A48:D48"/>
    <mergeCell ref="A47:D47"/>
    <mergeCell ref="A46:D46"/>
    <mergeCell ref="B12:D12"/>
    <mergeCell ref="B15:D15"/>
    <mergeCell ref="B16:D16"/>
    <mergeCell ref="B17:D17"/>
    <mergeCell ref="B20:D20"/>
    <mergeCell ref="A40:D40"/>
    <mergeCell ref="A19:D19"/>
    <mergeCell ref="A22:D22"/>
    <mergeCell ref="A27:D27"/>
    <mergeCell ref="A30:D30"/>
    <mergeCell ref="A35:M35"/>
    <mergeCell ref="A32:M32"/>
    <mergeCell ref="A29:M29"/>
    <mergeCell ref="B28:D28"/>
    <mergeCell ref="A26:XFD26"/>
    <mergeCell ref="A21:M21"/>
    <mergeCell ref="B23:D23"/>
    <mergeCell ref="B24:D24"/>
    <mergeCell ref="B25:D25"/>
    <mergeCell ref="B31:D31"/>
    <mergeCell ref="B38:D38"/>
    <mergeCell ref="A13:D13"/>
    <mergeCell ref="A10:D10"/>
    <mergeCell ref="A1:M1"/>
    <mergeCell ref="A34:D34"/>
    <mergeCell ref="A33:D33"/>
    <mergeCell ref="A2:M2"/>
    <mergeCell ref="A4:M4"/>
    <mergeCell ref="B6:D6"/>
    <mergeCell ref="B7:D7"/>
    <mergeCell ref="A8:M8"/>
    <mergeCell ref="A9:D9"/>
    <mergeCell ref="A18:M18"/>
    <mergeCell ref="A11:M11"/>
    <mergeCell ref="A14:M14"/>
  </mergeCells>
  <hyperlinks>
    <hyperlink ref="A49" location="'Table of Contents'!A1" display="Return to TOC" xr:uid="{7F9A4179-6612-46F2-8272-D9DAC5B9B852}"/>
  </hyperlinks>
  <pageMargins left="0.75" right="0.75" top="0.75" bottom="0" header="0" footer="0"/>
  <pageSetup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20</vt:i4>
      </vt:variant>
    </vt:vector>
  </HeadingPairs>
  <TitlesOfParts>
    <vt:vector size="29" baseType="lpstr">
      <vt:lpstr>Table of Contents</vt:lpstr>
      <vt:lpstr>Exhibit I</vt:lpstr>
      <vt:lpstr>Exhibit II</vt:lpstr>
      <vt:lpstr>Note 5 Long-term Liabilities</vt:lpstr>
      <vt:lpstr>Note 12 Interfund Activity</vt:lpstr>
      <vt:lpstr>Note 32- Governmental Fund Bal</vt:lpstr>
      <vt:lpstr>Exhibit A-1</vt:lpstr>
      <vt:lpstr>Exhibit A-2</vt:lpstr>
      <vt:lpstr>Schedule 1A</vt:lpstr>
      <vt:lpstr>'Exhibit A-1'!Print_Area</vt:lpstr>
      <vt:lpstr>'Exhibit A-2'!Print_Area</vt:lpstr>
      <vt:lpstr>'Exhibit I'!Print_Area</vt:lpstr>
      <vt:lpstr>'Exhibit II'!Print_Area</vt:lpstr>
      <vt:lpstr>'Note 12 Interfund Activity'!Print_Area</vt:lpstr>
      <vt:lpstr>'Note 5 Long-term Liabilities'!Print_Area</vt:lpstr>
      <vt:lpstr>'Schedule 1A'!Print_Area</vt:lpstr>
      <vt:lpstr>TitleRegion1.A2.D13.Note12InterfundActivity</vt:lpstr>
      <vt:lpstr>TitleRegion1.A2.F3.Note32GovernmentalFundBalance</vt:lpstr>
      <vt:lpstr>TitleRegion1.A2.H4.Note5LongTermLiabilities</vt:lpstr>
      <vt:lpstr>TitleRegion1.A3.D38.ExhibitA1</vt:lpstr>
      <vt:lpstr>TitleRegion1.A3.G41.Exhibit2</vt:lpstr>
      <vt:lpstr>TitleRegion1.A3.G45.Exhibit1</vt:lpstr>
      <vt:lpstr>TitleRegion1.A4.D40.ExhibitA2</vt:lpstr>
      <vt:lpstr>TitleRegion1.A4.M48.Schedule1A</vt:lpstr>
      <vt:lpstr>TitleRegion2.A14.D27.Note12InterfundActivity</vt:lpstr>
      <vt:lpstr>TitleRegion3.A28.D33.Note12InterfundActivity</vt:lpstr>
      <vt:lpstr>TitleRegion4.A34.D39.Note12InterfundActivity</vt:lpstr>
      <vt:lpstr>TitleRegion5.A40.D44.Note12InterfundActivity</vt:lpstr>
      <vt:lpstr>TitleRegion6.A45.D49.Note12InterfundActivity</vt:lpstr>
    </vt:vector>
  </TitlesOfParts>
  <Company>CPA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Scott</dc:creator>
  <cp:lastModifiedBy>Lourdes Morales Villaverde</cp:lastModifiedBy>
  <cp:lastPrinted>2019-11-13T20:24:51Z</cp:lastPrinted>
  <dcterms:created xsi:type="dcterms:W3CDTF">2001-09-14T20:23:58Z</dcterms:created>
  <dcterms:modified xsi:type="dcterms:W3CDTF">2026-08-17T15:03:51Z</dcterms:modified>
</cp:coreProperties>
</file>